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_qu\Desktop\ORANO\SFX-2\"/>
    </mc:Choice>
  </mc:AlternateContent>
  <xr:revisionPtr revIDLastSave="0" documentId="13_ncr:1_{D31959A6-9516-4450-8698-1B59DE867699}" xr6:coauthVersionLast="47" xr6:coauthVersionMax="47" xr10:uidLastSave="{00000000-0000-0000-0000-000000000000}"/>
  <bookViews>
    <workbookView xWindow="2570" yWindow="1740" windowWidth="35510" windowHeight="17450" activeTab="2" xr2:uid="{00000000-000D-0000-FFFF-FFFF00000000}"/>
  </bookViews>
  <sheets>
    <sheet name="Moseley" sheetId="6" r:id="rId1"/>
    <sheet name="table L-T" sheetId="5" r:id="rId2"/>
    <sheet name="Tableau périodique" sheetId="7" r:id="rId3"/>
  </sheets>
  <definedNames>
    <definedName name="C_">'table L-T'!$C$5:$C$96</definedName>
    <definedName name="Ebis">'table L-T'!$F$10:$F$37</definedName>
    <definedName name="energie">'table L-T'!$AC$2</definedName>
    <definedName name="Eprim">'table L-T'!$F$10:$F$37</definedName>
    <definedName name="K">'table L-T'!$D$5:$D$96</definedName>
    <definedName name="Kprim">'table L-T'!$G$10:$G$37</definedName>
    <definedName name="Lambda">'table L-T'!$AC$3</definedName>
    <definedName name="Ldeux">'table L-T'!$K$32:$K$96</definedName>
    <definedName name="Ltrois">'table L-T'!$M$34:$M$96</definedName>
    <definedName name="Lun">'table L-T'!$I$15:$I$96</definedName>
    <definedName name="Mcinq">'table L-T'!$W$65:$W$96</definedName>
    <definedName name="Mdeux">'table L-T'!$Q$56:$Q$96</definedName>
    <definedName name="Mquatre">'table L-T'!$U$60:$U$96</definedName>
    <definedName name="Mtrois">'table L-T'!$S$59:$S$96</definedName>
    <definedName name="Mun">'table L-T'!$O$34:$O$96</definedName>
    <definedName name="Nun">'table L-T'!$Y$65:$Y$96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" i="5" l="1"/>
  <c r="AF3" i="5" s="1"/>
  <c r="AB6" i="5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B60" i="5" s="1"/>
  <c r="AB61" i="5" s="1"/>
  <c r="AB62" i="5" s="1"/>
  <c r="AB63" i="5" s="1"/>
  <c r="AB64" i="5" s="1"/>
  <c r="AB65" i="5" s="1"/>
  <c r="AB66" i="5" s="1"/>
  <c r="AB67" i="5" s="1"/>
  <c r="AB68" i="5" s="1"/>
  <c r="AB69" i="5" s="1"/>
  <c r="AB70" i="5" s="1"/>
  <c r="AB71" i="5" s="1"/>
  <c r="AB72" i="5" s="1"/>
  <c r="AB73" i="5" s="1"/>
  <c r="AB74" i="5" s="1"/>
  <c r="AB75" i="5" s="1"/>
  <c r="AB76" i="5" s="1"/>
  <c r="AB77" i="5" s="1"/>
  <c r="AB78" i="5" s="1"/>
  <c r="AB79" i="5" s="1"/>
  <c r="AB80" i="5" s="1"/>
  <c r="AB81" i="5" s="1"/>
  <c r="AB82" i="5" s="1"/>
  <c r="AB83" i="5" s="1"/>
  <c r="AB84" i="5" s="1"/>
  <c r="AB85" i="5" s="1"/>
  <c r="AB86" i="5" s="1"/>
  <c r="AB87" i="5" s="1"/>
  <c r="AB88" i="5" s="1"/>
  <c r="AB89" i="5" s="1"/>
  <c r="AB90" i="5" s="1"/>
  <c r="AB91" i="5" s="1"/>
  <c r="AB92" i="5" s="1"/>
  <c r="AB93" i="5" s="1"/>
  <c r="AB94" i="5" s="1"/>
  <c r="AB95" i="5" s="1"/>
  <c r="AB96" i="5" s="1"/>
  <c r="AC3" i="5" l="1"/>
  <c r="AC95" i="5" l="1"/>
  <c r="F19" i="7" s="1"/>
  <c r="AF4" i="5"/>
  <c r="AC46" i="5"/>
  <c r="F11" i="7" s="1"/>
  <c r="AC76" i="5"/>
  <c r="D13" i="7" s="1"/>
  <c r="AC79" i="5"/>
  <c r="G13" i="7" s="1"/>
  <c r="AC81" i="5"/>
  <c r="I13" i="7" s="1"/>
  <c r="AC32" i="5"/>
  <c r="J9" i="7" s="1"/>
  <c r="AC77" i="5"/>
  <c r="E13" i="7" s="1"/>
  <c r="AC80" i="5"/>
  <c r="H13" i="7" s="1"/>
  <c r="AC34" i="5"/>
  <c r="L9" i="7" s="1"/>
  <c r="AC78" i="5"/>
  <c r="F13" i="7" s="1"/>
  <c r="AC75" i="5"/>
  <c r="R17" i="7" s="1"/>
  <c r="AC17" i="5"/>
  <c r="M7" i="7" s="1"/>
  <c r="AC96" i="5"/>
  <c r="G19" i="7" s="1"/>
  <c r="AC88" i="5"/>
  <c r="P13" i="7" s="1"/>
  <c r="AC65" i="5"/>
  <c r="H17" i="7" s="1"/>
  <c r="AC94" i="5"/>
  <c r="E19" i="7" s="1"/>
  <c r="AC89" i="5"/>
  <c r="Q13" i="7" s="1"/>
  <c r="AC87" i="5"/>
  <c r="O13" i="7" s="1"/>
  <c r="AC22" i="5"/>
  <c r="R7" i="7" s="1"/>
  <c r="AC21" i="5"/>
  <c r="Q7" i="7" s="1"/>
  <c r="AC73" i="5"/>
  <c r="P17" i="7" s="1"/>
  <c r="AC43" i="5"/>
  <c r="C11" i="7" s="1"/>
  <c r="AC56" i="5"/>
  <c r="P11" i="7" s="1"/>
  <c r="AC57" i="5"/>
  <c r="Q11" i="7" s="1"/>
  <c r="AC66" i="5"/>
  <c r="I17" i="7" s="1"/>
  <c r="AC64" i="5"/>
  <c r="G17" i="7" s="1"/>
  <c r="AC86" i="5"/>
  <c r="N13" i="7" s="1"/>
  <c r="AC83" i="5"/>
  <c r="K13" i="7" s="1"/>
  <c r="AC44" i="5"/>
  <c r="D11" i="7" s="1"/>
  <c r="AC70" i="5"/>
  <c r="M17" i="7" s="1"/>
  <c r="AC68" i="5"/>
  <c r="K17" i="7" s="1"/>
  <c r="AC59" i="5"/>
  <c r="A13" i="7" s="1"/>
  <c r="AC63" i="5"/>
  <c r="F17" i="7" s="1"/>
  <c r="AC84" i="5"/>
  <c r="L13" i="7" s="1"/>
  <c r="AC72" i="5"/>
  <c r="O17" i="7" s="1"/>
  <c r="AC55" i="5"/>
  <c r="O11" i="7" s="1"/>
  <c r="AC58" i="5"/>
  <c r="R11" i="7" s="1"/>
  <c r="AC82" i="5"/>
  <c r="J13" i="7" s="1"/>
  <c r="AC62" i="5"/>
  <c r="E17" i="7" s="1"/>
  <c r="AC85" i="5"/>
  <c r="M13" i="7" s="1"/>
  <c r="AC20" i="5"/>
  <c r="P7" i="7" s="1"/>
  <c r="AC45" i="5"/>
  <c r="E11" i="7" s="1"/>
  <c r="AC71" i="5"/>
  <c r="N17" i="7" s="1"/>
  <c r="AC69" i="5"/>
  <c r="L17" i="7" s="1"/>
  <c r="AC67" i="5"/>
  <c r="J17" i="7" s="1"/>
  <c r="AC60" i="5"/>
  <c r="B13" i="7" s="1"/>
  <c r="AC61" i="5"/>
  <c r="D17" i="7" s="1"/>
  <c r="AC93" i="5"/>
  <c r="D19" i="7" s="1"/>
  <c r="AC92" i="5"/>
  <c r="B15" i="7" s="1"/>
  <c r="AC91" i="5"/>
  <c r="A15" i="7" s="1"/>
  <c r="AC90" i="5"/>
  <c r="R13" i="7" s="1"/>
  <c r="AC74" i="5"/>
  <c r="Q17" i="7" s="1"/>
  <c r="AC5" i="5"/>
  <c r="A3" i="7" s="1"/>
  <c r="AC9" i="5"/>
  <c r="M5" i="7" s="1"/>
  <c r="AC7" i="5"/>
  <c r="A5" i="7" s="1"/>
  <c r="AC14" i="5"/>
  <c r="R5" i="7" s="1"/>
  <c r="AC36" i="5"/>
  <c r="N9" i="7" s="1"/>
  <c r="AC11" i="5"/>
  <c r="O5" i="7" s="1"/>
  <c r="AC54" i="5"/>
  <c r="N11" i="7" s="1"/>
  <c r="AC30" i="5"/>
  <c r="H9" i="7" s="1"/>
  <c r="AC28" i="5"/>
  <c r="F9" i="7" s="1"/>
  <c r="AC27" i="5"/>
  <c r="E9" i="7" s="1"/>
  <c r="AC26" i="5"/>
  <c r="D9" i="7" s="1"/>
  <c r="AC49" i="5"/>
  <c r="I11" i="7" s="1"/>
  <c r="AC6" i="5"/>
  <c r="R3" i="7" s="1"/>
  <c r="AC16" i="5"/>
  <c r="B7" i="7" s="1"/>
  <c r="AC33" i="5"/>
  <c r="K9" i="7" s="1"/>
  <c r="AC35" i="5"/>
  <c r="M9" i="7" s="1"/>
  <c r="AC37" i="5"/>
  <c r="O9" i="7" s="1"/>
  <c r="AC52" i="5"/>
  <c r="AC50" i="5"/>
  <c r="J11" i="7" s="1"/>
  <c r="AC25" i="5"/>
  <c r="C9" i="7" s="1"/>
  <c r="AC48" i="5"/>
  <c r="H11" i="7" s="1"/>
  <c r="AC42" i="5"/>
  <c r="B11" i="7" s="1"/>
  <c r="AC18" i="5"/>
  <c r="N7" i="7" s="1"/>
  <c r="AC39" i="5"/>
  <c r="Q9" i="7" s="1"/>
  <c r="AC10" i="5"/>
  <c r="N5" i="7" s="1"/>
  <c r="AC12" i="5"/>
  <c r="P5" i="7" s="1"/>
  <c r="AC15" i="5"/>
  <c r="A7" i="7" s="1"/>
  <c r="AC53" i="5"/>
  <c r="M11" i="7" s="1"/>
  <c r="AC29" i="5"/>
  <c r="G9" i="7" s="1"/>
  <c r="AC24" i="5"/>
  <c r="B9" i="7" s="1"/>
  <c r="AC47" i="5"/>
  <c r="G11" i="7" s="1"/>
  <c r="AC19" i="5"/>
  <c r="O7" i="7" s="1"/>
  <c r="AC41" i="5"/>
  <c r="A11" i="7" s="1"/>
  <c r="AC40" i="5"/>
  <c r="R9" i="7" s="1"/>
  <c r="AC8" i="5"/>
  <c r="B5" i="7" s="1"/>
  <c r="AC13" i="5"/>
  <c r="Q5" i="7" s="1"/>
  <c r="AC38" i="5"/>
  <c r="P9" i="7" s="1"/>
  <c r="AC31" i="5"/>
  <c r="I9" i="7" s="1"/>
  <c r="AC51" i="5"/>
  <c r="AC23" i="5"/>
  <c r="A9" i="7" s="1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K6" i="5"/>
  <c r="AK7" i="5" s="1"/>
  <c r="AK8" i="5" s="1"/>
  <c r="AK9" i="5" s="1"/>
  <c r="AK10" i="5" s="1"/>
  <c r="AK11" i="5" s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K60" i="5" s="1"/>
  <c r="AK61" i="5" s="1"/>
  <c r="AK62" i="5" s="1"/>
  <c r="AK63" i="5" s="1"/>
  <c r="AK64" i="5" s="1"/>
  <c r="AK65" i="5" s="1"/>
  <c r="AK66" i="5" s="1"/>
  <c r="AK67" i="5" s="1"/>
  <c r="AK68" i="5" s="1"/>
  <c r="AK69" i="5" s="1"/>
  <c r="AK70" i="5" s="1"/>
  <c r="AK71" i="5" s="1"/>
  <c r="AK72" i="5" s="1"/>
  <c r="AK73" i="5" s="1"/>
  <c r="AK74" i="5" s="1"/>
  <c r="AK75" i="5" s="1"/>
  <c r="AK76" i="5" s="1"/>
  <c r="AK77" i="5" s="1"/>
  <c r="AK78" i="5" s="1"/>
  <c r="AK79" i="5" s="1"/>
  <c r="AK80" i="5" s="1"/>
  <c r="AK81" i="5" s="1"/>
  <c r="AK82" i="5" s="1"/>
  <c r="AK83" i="5" s="1"/>
  <c r="AK84" i="5" s="1"/>
  <c r="AK85" i="5" s="1"/>
  <c r="AK86" i="5" s="1"/>
  <c r="AK87" i="5" s="1"/>
  <c r="AK88" i="5" s="1"/>
  <c r="AK89" i="5" s="1"/>
  <c r="AK90" i="5" s="1"/>
  <c r="AK91" i="5" s="1"/>
  <c r="AK92" i="5" s="1"/>
  <c r="AK93" i="5" s="1"/>
  <c r="AK94" i="5" s="1"/>
  <c r="AK95" i="5" s="1"/>
  <c r="AK96" i="5" s="1"/>
  <c r="AL6" i="5"/>
  <c r="AL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5" i="5"/>
  <c r="L11" i="7" l="1"/>
  <c r="K11" i="7"/>
</calcChain>
</file>

<file path=xl/sharedStrings.xml><?xml version="1.0" encoding="utf-8"?>
<sst xmlns="http://schemas.openxmlformats.org/spreadsheetml/2006/main" count="256" uniqueCount="150">
  <si>
    <t>Element</t>
  </si>
  <si>
    <t>F</t>
  </si>
  <si>
    <t>C</t>
  </si>
  <si>
    <t>H</t>
  </si>
  <si>
    <t>S</t>
  </si>
  <si>
    <t>Cl</t>
  </si>
  <si>
    <t>Si</t>
  </si>
  <si>
    <t>P</t>
  </si>
  <si>
    <t>E &gt; K</t>
  </si>
  <si>
    <t>E' &gt; E &gt; K</t>
  </si>
  <si>
    <t>K &gt; E &gt; L1</t>
  </si>
  <si>
    <t>L1 &gt; E &gt; L2</t>
  </si>
  <si>
    <t>L2 &gt; E &gt; L3</t>
  </si>
  <si>
    <t>L3 &gt; E &gt; M1</t>
  </si>
  <si>
    <t>M1 &gt; E &gt; M2</t>
  </si>
  <si>
    <t>M2 &gt; E &gt; M3</t>
  </si>
  <si>
    <t>M3 &gt; E &gt; M4</t>
  </si>
  <si>
    <t>M4 &gt; E &gt; M5</t>
  </si>
  <si>
    <t>M5 &gt; E &gt; N1</t>
  </si>
  <si>
    <t>µ = C. K.λ^n</t>
  </si>
  <si>
    <t>µ = C. K'.λ^n</t>
  </si>
  <si>
    <t>µ = C. L1.λ^n</t>
  </si>
  <si>
    <t>µ = C. L2.λ^n</t>
  </si>
  <si>
    <t>µ = C. L3.λ^n</t>
  </si>
  <si>
    <t>µ = C. M1.λ^n</t>
  </si>
  <si>
    <t>µ = C. M2.λ^n</t>
  </si>
  <si>
    <t>µ = C. M3.λ^n</t>
  </si>
  <si>
    <t>µ = C. M4.λ^n</t>
  </si>
  <si>
    <t>µ = C. M5.λ^n</t>
  </si>
  <si>
    <t>µ = C. N1.λ^n</t>
  </si>
  <si>
    <t>K</t>
  </si>
  <si>
    <t>n</t>
  </si>
  <si>
    <t>E'</t>
  </si>
  <si>
    <t>K'</t>
  </si>
  <si>
    <t>L1</t>
  </si>
  <si>
    <t>L2</t>
  </si>
  <si>
    <t>L3</t>
  </si>
  <si>
    <t>M1</t>
  </si>
  <si>
    <t>M2</t>
  </si>
  <si>
    <t>M3</t>
  </si>
  <si>
    <t>M4</t>
  </si>
  <si>
    <t>M5</t>
  </si>
  <si>
    <t>N1</t>
  </si>
  <si>
    <t>He</t>
  </si>
  <si>
    <t>Li</t>
  </si>
  <si>
    <t>Be</t>
  </si>
  <si>
    <t>N</t>
  </si>
  <si>
    <t>O</t>
  </si>
  <si>
    <t>Ne</t>
  </si>
  <si>
    <t>Na</t>
  </si>
  <si>
    <t>Mg</t>
  </si>
  <si>
    <t>Al</t>
  </si>
  <si>
    <t>Ar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</si>
  <si>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</si>
  <si>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</si>
  <si>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</si>
  <si>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</si>
  <si>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</si>
  <si>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</si>
  <si>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</si>
  <si>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</si>
  <si>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</si>
  <si>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</si>
  <si>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</si>
  <si>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</si>
  <si>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</si>
  <si>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</si>
  <si>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</si>
  <si>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</si>
  <si>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</si>
  <si>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</si>
  <si>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</si>
  <si>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</si>
  <si>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</si>
  <si>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</si>
  <si>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</si>
  <si>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</si>
  <si>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</si>
  <si>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</si>
  <si>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</si>
  <si>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</si>
  <si>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</si>
  <si>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</si>
  <si>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</si>
  <si>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</si>
  <si>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</si>
  <si>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</si>
  <si>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</si>
  <si>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</si>
  <si>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</si>
  <si>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</si>
  <si>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</si>
  <si>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</si>
  <si>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</si>
  <si>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</si>
  <si>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</si>
  <si>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</si>
  <si>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</si>
  <si>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</si>
  <si>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</si>
  <si>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</si>
  <si>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</si>
  <si>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</si>
  <si>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</si>
  <si>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</si>
  <si>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</si>
  <si>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</si>
  <si>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</si>
  <si>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</si>
  <si>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</si>
  <si>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</si>
  <si>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</si>
  <si>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</si>
  <si>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</si>
  <si>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</si>
  <si>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</si>
  <si>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</si>
  <si>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</si>
  <si>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</si>
  <si>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</si>
  <si>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</si>
  <si>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</si>
  <si>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</si>
  <si>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</si>
  <si>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</si>
  <si>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r>
      <t>µ/</t>
    </r>
    <r>
      <rPr>
        <b/>
        <sz val="11"/>
        <color indexed="8"/>
        <rFont val="Symbol"/>
        <family val="1"/>
        <charset val="2"/>
      </rPr>
      <t>r</t>
    </r>
  </si>
  <si>
    <t>Z</t>
  </si>
  <si>
    <t>B</t>
  </si>
  <si>
    <t>Lambda -&gt;</t>
  </si>
  <si>
    <t>bien verifier l'accord E et lambda</t>
  </si>
  <si>
    <t>E = 12,3981/lambda</t>
  </si>
  <si>
    <t>lambda =</t>
  </si>
  <si>
    <t xml:space="preserve">energie = </t>
  </si>
  <si>
    <t>Energie</t>
  </si>
  <si>
    <t>I</t>
  </si>
  <si>
    <t>L</t>
  </si>
  <si>
    <t>A</t>
  </si>
  <si>
    <t>Np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</si>
  <si>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</si>
  <si>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</si>
  <si>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</si>
  <si>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</si>
  <si>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</si>
  <si>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</si>
  <si>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</si>
  <si>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</si>
  <si>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</si>
  <si>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Pu</t>
  </si>
  <si>
    <t>keV</t>
  </si>
  <si>
    <t>Coefficient d'atténuation massique (cm²/g)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</si>
</sst>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&quot;Lambda = &quot;0.00"/>
    <numFmt numFmtId="166" formatCode="&quot;Energie = &quot;0.0000&quot; keV&quot;"/>
    <numFmt numFmtId="167" formatCode="&quot;lambda&quot;\ 0.00"/>
    <numFmt numFmtId="168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Symbol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0" fillId="0" borderId="4" xfId="0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0" xfId="0" applyFill="1" applyProtection="1">
      <protection locked="0"/>
    </xf>
    <xf numFmtId="167" fontId="3" fillId="2" borderId="9" xfId="0" applyNumberFormat="1" applyFont="1" applyFill="1" applyBorder="1" applyAlignment="1" applyProtection="1">
      <alignment horizontal="center"/>
      <protection locked="0"/>
    </xf>
    <xf numFmtId="166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0" borderId="6" xfId="0" applyBorder="1"/>
    <xf numFmtId="0" fontId="0" fillId="0" borderId="8" xfId="0" applyBorder="1"/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6" xfId="0" applyFill="1" applyBorder="1"/>
    <xf numFmtId="0" fontId="0" fillId="3" borderId="8" xfId="0" applyFill="1" applyBorder="1"/>
    <xf numFmtId="2" fontId="3" fillId="4" borderId="9" xfId="1" applyNumberFormat="1" applyFont="1" applyFill="1" applyBorder="1" applyAlignment="1" applyProtection="1">
      <alignment horizontal="center"/>
    </xf>
    <xf numFmtId="168" fontId="3" fillId="4" borderId="9" xfId="1" applyNumberFormat="1" applyFont="1" applyFill="1" applyBorder="1" applyAlignment="1" applyProtection="1">
      <alignment horizontal="center"/>
    </xf>
    <xf numFmtId="168" fontId="3" fillId="4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center"/>
    </xf>
    <xf numFmtId="2" fontId="9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Niveau d'énergie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6219241004154051E-2"/>
          <c:y val="7.1164305990916735E-2"/>
          <c:w val="0.93669394397348249"/>
          <c:h val="0.87414571042998435"/>
        </c:manualLayout>
      </c:layout>
      <c:scatterChart>
        <c:scatterStyle val="lineMarker"/>
        <c:varyColors val="0"/>
        <c:ser>
          <c:idx val="0"/>
          <c:order val="0"/>
          <c:tx>
            <c:v>K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L-T'!$AK$5:$AK$96</c:f>
              <c:numCache>
                <c:formatCode>General</c:formatCode>
                <c:ptCount val="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</c:numCache>
            </c:numRef>
          </c:xVal>
          <c:yVal>
            <c:numRef>
              <c:f>'table L-T'!$AL$5:$AL$96</c:f>
              <c:numCache>
                <c:formatCode>General</c:formatCode>
                <c:ptCount val="92"/>
                <c:pt idx="0">
                  <c:v>1.3599999999999999E-2</c:v>
                </c:pt>
                <c:pt idx="1">
                  <c:v>2.46E-2</c:v>
                </c:pt>
                <c:pt idx="2">
                  <c:v>5.4800000000000001E-2</c:v>
                </c:pt>
                <c:pt idx="3">
                  <c:v>0.111</c:v>
                </c:pt>
                <c:pt idx="4">
                  <c:v>0.188</c:v>
                </c:pt>
                <c:pt idx="5">
                  <c:v>0.2838</c:v>
                </c:pt>
                <c:pt idx="6">
                  <c:v>0.40160000000000001</c:v>
                </c:pt>
                <c:pt idx="7">
                  <c:v>0.53200000000000003</c:v>
                </c:pt>
                <c:pt idx="8">
                  <c:v>0.68540000000000001</c:v>
                </c:pt>
                <c:pt idx="9">
                  <c:v>0.8669</c:v>
                </c:pt>
                <c:pt idx="10">
                  <c:v>1.0721000000000001</c:v>
                </c:pt>
                <c:pt idx="11">
                  <c:v>1.3049999999999999</c:v>
                </c:pt>
                <c:pt idx="12">
                  <c:v>1.5596000000000001</c:v>
                </c:pt>
                <c:pt idx="13">
                  <c:v>1.8389</c:v>
                </c:pt>
                <c:pt idx="14">
                  <c:v>2.1455000000000002</c:v>
                </c:pt>
                <c:pt idx="15">
                  <c:v>2.472</c:v>
                </c:pt>
                <c:pt idx="16">
                  <c:v>2.8224</c:v>
                </c:pt>
                <c:pt idx="17">
                  <c:v>3.2029000000000001</c:v>
                </c:pt>
                <c:pt idx="18">
                  <c:v>3.6074000000000002</c:v>
                </c:pt>
                <c:pt idx="19">
                  <c:v>4.0381</c:v>
                </c:pt>
                <c:pt idx="20">
                  <c:v>4.4927999999999999</c:v>
                </c:pt>
                <c:pt idx="21">
                  <c:v>4.9664000000000001</c:v>
                </c:pt>
                <c:pt idx="22">
                  <c:v>5.4650999999999996</c:v>
                </c:pt>
                <c:pt idx="23">
                  <c:v>5.9892000000000003</c:v>
                </c:pt>
                <c:pt idx="24">
                  <c:v>6.5389999999999997</c:v>
                </c:pt>
                <c:pt idx="25">
                  <c:v>7.1120000000000001</c:v>
                </c:pt>
                <c:pt idx="26">
                  <c:v>7.7088999999999999</c:v>
                </c:pt>
                <c:pt idx="27">
                  <c:v>8.3328000000000007</c:v>
                </c:pt>
                <c:pt idx="28">
                  <c:v>8.9788999999999994</c:v>
                </c:pt>
                <c:pt idx="29">
                  <c:v>9.6585999999999999</c:v>
                </c:pt>
                <c:pt idx="30">
                  <c:v>10.367100000000001</c:v>
                </c:pt>
                <c:pt idx="31">
                  <c:v>11.1031</c:v>
                </c:pt>
                <c:pt idx="32">
                  <c:v>11.8667</c:v>
                </c:pt>
                <c:pt idx="33">
                  <c:v>12.6578</c:v>
                </c:pt>
                <c:pt idx="34">
                  <c:v>13.473699999999999</c:v>
                </c:pt>
                <c:pt idx="35">
                  <c:v>14.3256</c:v>
                </c:pt>
                <c:pt idx="36">
                  <c:v>15.1997</c:v>
                </c:pt>
                <c:pt idx="37">
                  <c:v>16.104600000000001</c:v>
                </c:pt>
                <c:pt idx="38">
                  <c:v>17.038399999999999</c:v>
                </c:pt>
                <c:pt idx="39">
                  <c:v>17.997599999999998</c:v>
                </c:pt>
                <c:pt idx="40">
                  <c:v>18.985600000000002</c:v>
                </c:pt>
                <c:pt idx="41">
                  <c:v>19.999500000000001</c:v>
                </c:pt>
                <c:pt idx="42">
                  <c:v>21.044</c:v>
                </c:pt>
                <c:pt idx="43">
                  <c:v>22.1172</c:v>
                </c:pt>
                <c:pt idx="44">
                  <c:v>23.219899999999999</c:v>
                </c:pt>
                <c:pt idx="45">
                  <c:v>24.350300000000001</c:v>
                </c:pt>
                <c:pt idx="46">
                  <c:v>25.513999999999999</c:v>
                </c:pt>
                <c:pt idx="47">
                  <c:v>26.711200000000002</c:v>
                </c:pt>
                <c:pt idx="48">
                  <c:v>27.939900000000002</c:v>
                </c:pt>
                <c:pt idx="49">
                  <c:v>29.200099999999999</c:v>
                </c:pt>
                <c:pt idx="50">
                  <c:v>30.491199999999999</c:v>
                </c:pt>
                <c:pt idx="51">
                  <c:v>31.813800000000001</c:v>
                </c:pt>
                <c:pt idx="52">
                  <c:v>33.169400000000003</c:v>
                </c:pt>
                <c:pt idx="53">
                  <c:v>34.561399999999999</c:v>
                </c:pt>
                <c:pt idx="54">
                  <c:v>35.9846</c:v>
                </c:pt>
                <c:pt idx="55">
                  <c:v>37.440600000000003</c:v>
                </c:pt>
                <c:pt idx="56">
                  <c:v>38.924599999999998</c:v>
                </c:pt>
                <c:pt idx="57">
                  <c:v>40.442999999999998</c:v>
                </c:pt>
                <c:pt idx="58">
                  <c:v>41.990600000000001</c:v>
                </c:pt>
                <c:pt idx="59">
                  <c:v>43.568899999999999</c:v>
                </c:pt>
                <c:pt idx="60">
                  <c:v>45.183999999999997</c:v>
                </c:pt>
                <c:pt idx="61">
                  <c:v>46.834200000000003</c:v>
                </c:pt>
                <c:pt idx="62">
                  <c:v>48.518999999999998</c:v>
                </c:pt>
                <c:pt idx="63">
                  <c:v>50.239100000000001</c:v>
                </c:pt>
                <c:pt idx="64">
                  <c:v>51.995699999999999</c:v>
                </c:pt>
                <c:pt idx="65">
                  <c:v>53.788499999999999</c:v>
                </c:pt>
                <c:pt idx="66">
                  <c:v>55.617699999999999</c:v>
                </c:pt>
                <c:pt idx="67">
                  <c:v>57.485500000000002</c:v>
                </c:pt>
                <c:pt idx="68">
                  <c:v>59.389600000000002</c:v>
                </c:pt>
                <c:pt idx="69">
                  <c:v>61.332299999999996</c:v>
                </c:pt>
                <c:pt idx="70">
                  <c:v>63.313800000000001</c:v>
                </c:pt>
                <c:pt idx="71">
                  <c:v>65.380499999999998</c:v>
                </c:pt>
                <c:pt idx="72">
                  <c:v>67.416399999999996</c:v>
                </c:pt>
                <c:pt idx="73">
                  <c:v>69.525000000000006</c:v>
                </c:pt>
                <c:pt idx="74">
                  <c:v>71.676400000000001</c:v>
                </c:pt>
                <c:pt idx="75">
                  <c:v>73.870800000000003</c:v>
                </c:pt>
                <c:pt idx="76">
                  <c:v>76.111000000000004</c:v>
                </c:pt>
                <c:pt idx="77">
                  <c:v>78.394800000000004</c:v>
                </c:pt>
                <c:pt idx="78">
                  <c:v>80.724900000000005</c:v>
                </c:pt>
                <c:pt idx="79">
                  <c:v>83.1023</c:v>
                </c:pt>
                <c:pt idx="80">
                  <c:v>85.5304</c:v>
                </c:pt>
                <c:pt idx="81">
                  <c:v>88.004499999999993</c:v>
                </c:pt>
                <c:pt idx="82">
                  <c:v>90.525899999999993</c:v>
                </c:pt>
                <c:pt idx="83">
                  <c:v>93.105000000000004</c:v>
                </c:pt>
                <c:pt idx="84">
                  <c:v>95.729900000000001</c:v>
                </c:pt>
                <c:pt idx="85">
                  <c:v>98.403999999999996</c:v>
                </c:pt>
                <c:pt idx="86">
                  <c:v>101.137</c:v>
                </c:pt>
                <c:pt idx="87">
                  <c:v>103.92189999999999</c:v>
                </c:pt>
                <c:pt idx="88">
                  <c:v>106.75530000000001</c:v>
                </c:pt>
                <c:pt idx="89">
                  <c:v>109.65089999999999</c:v>
                </c:pt>
                <c:pt idx="90">
                  <c:v>112.6014</c:v>
                </c:pt>
                <c:pt idx="91">
                  <c:v>115.6061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A2-43BB-BDBB-E489DCC3956E}"/>
            </c:ext>
          </c:extLst>
        </c:ser>
        <c:ser>
          <c:idx val="1"/>
          <c:order val="1"/>
          <c:tx>
            <c:v>L1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L-T'!$A$15:$A$96</c:f>
              <c:numCache>
                <c:formatCode>General</c:formatCode>
                <c:ptCount val="8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</c:numCache>
            </c:numRef>
          </c:xVal>
          <c:yVal>
            <c:numRef>
              <c:f>'table L-T'!$I$15:$I$96</c:f>
              <c:numCache>
                <c:formatCode>General</c:formatCode>
                <c:ptCount val="82"/>
                <c:pt idx="0">
                  <c:v>6.3299999999999995E-2</c:v>
                </c:pt>
                <c:pt idx="1">
                  <c:v>8.9399999999999993E-2</c:v>
                </c:pt>
                <c:pt idx="2">
                  <c:v>0.1177</c:v>
                </c:pt>
                <c:pt idx="3">
                  <c:v>0.1487</c:v>
                </c:pt>
                <c:pt idx="4">
                  <c:v>0.1893</c:v>
                </c:pt>
                <c:pt idx="5">
                  <c:v>0.22919999999999999</c:v>
                </c:pt>
                <c:pt idx="6">
                  <c:v>0.2702</c:v>
                </c:pt>
                <c:pt idx="7">
                  <c:v>0.32</c:v>
                </c:pt>
                <c:pt idx="8">
                  <c:v>0.37709999999999999</c:v>
                </c:pt>
                <c:pt idx="9">
                  <c:v>0.43780000000000002</c:v>
                </c:pt>
                <c:pt idx="10">
                  <c:v>0.50039999999999996</c:v>
                </c:pt>
                <c:pt idx="11">
                  <c:v>0.56369999999999998</c:v>
                </c:pt>
                <c:pt idx="12">
                  <c:v>0.62819999999999998</c:v>
                </c:pt>
                <c:pt idx="13">
                  <c:v>0.6946</c:v>
                </c:pt>
                <c:pt idx="14">
                  <c:v>0.76900000000000002</c:v>
                </c:pt>
                <c:pt idx="15">
                  <c:v>0.84609999999999996</c:v>
                </c:pt>
                <c:pt idx="16">
                  <c:v>0.92559999999999998</c:v>
                </c:pt>
                <c:pt idx="17">
                  <c:v>1.0081</c:v>
                </c:pt>
                <c:pt idx="18">
                  <c:v>1.0961000000000001</c:v>
                </c:pt>
                <c:pt idx="19">
                  <c:v>1.1936</c:v>
                </c:pt>
                <c:pt idx="20">
                  <c:v>1.2977000000000001</c:v>
                </c:pt>
                <c:pt idx="21">
                  <c:v>1.4142999999999999</c:v>
                </c:pt>
                <c:pt idx="22">
                  <c:v>1.5265</c:v>
                </c:pt>
                <c:pt idx="23">
                  <c:v>1.6538999999999999</c:v>
                </c:pt>
                <c:pt idx="24">
                  <c:v>1.782</c:v>
                </c:pt>
                <c:pt idx="25">
                  <c:v>1.921</c:v>
                </c:pt>
                <c:pt idx="26">
                  <c:v>2.0651000000000002</c:v>
                </c:pt>
                <c:pt idx="27">
                  <c:v>2.2162999999999999</c:v>
                </c:pt>
                <c:pt idx="28">
                  <c:v>2.3725000000000001</c:v>
                </c:pt>
                <c:pt idx="29">
                  <c:v>2.5316000000000001</c:v>
                </c:pt>
                <c:pt idx="30">
                  <c:v>2.6977000000000002</c:v>
                </c:pt>
                <c:pt idx="31">
                  <c:v>2.8654999999999999</c:v>
                </c:pt>
                <c:pt idx="32">
                  <c:v>3.0425</c:v>
                </c:pt>
                <c:pt idx="33">
                  <c:v>3.2240000000000002</c:v>
                </c:pt>
                <c:pt idx="34">
                  <c:v>3.4119000000000002</c:v>
                </c:pt>
                <c:pt idx="35">
                  <c:v>3.6042999999999998</c:v>
                </c:pt>
                <c:pt idx="36">
                  <c:v>3.8058000000000001</c:v>
                </c:pt>
                <c:pt idx="37">
                  <c:v>4.0179999999999998</c:v>
                </c:pt>
                <c:pt idx="38">
                  <c:v>4.2374999999999998</c:v>
                </c:pt>
                <c:pt idx="39">
                  <c:v>4.4646999999999997</c:v>
                </c:pt>
                <c:pt idx="40">
                  <c:v>4.6982999999999997</c:v>
                </c:pt>
                <c:pt idx="41">
                  <c:v>4.9391999999999996</c:v>
                </c:pt>
                <c:pt idx="42">
                  <c:v>5.1881000000000004</c:v>
                </c:pt>
                <c:pt idx="43">
                  <c:v>5.4527999999999999</c:v>
                </c:pt>
                <c:pt idx="44">
                  <c:v>5.7142999999999997</c:v>
                </c:pt>
                <c:pt idx="45">
                  <c:v>5.9888000000000003</c:v>
                </c:pt>
                <c:pt idx="46">
                  <c:v>6.2663000000000002</c:v>
                </c:pt>
                <c:pt idx="47">
                  <c:v>6.5488</c:v>
                </c:pt>
                <c:pt idx="48">
                  <c:v>6.8348000000000004</c:v>
                </c:pt>
                <c:pt idx="49">
                  <c:v>7.1260000000000003</c:v>
                </c:pt>
                <c:pt idx="50">
                  <c:v>7.4279000000000002</c:v>
                </c:pt>
                <c:pt idx="51">
                  <c:v>7.7367999999999997</c:v>
                </c:pt>
                <c:pt idx="52">
                  <c:v>8.0519999999999996</c:v>
                </c:pt>
                <c:pt idx="53">
                  <c:v>8.3756000000000004</c:v>
                </c:pt>
                <c:pt idx="54">
                  <c:v>8.7080000000000002</c:v>
                </c:pt>
                <c:pt idx="55">
                  <c:v>9.0457999999999998</c:v>
                </c:pt>
                <c:pt idx="56">
                  <c:v>9.3941999999999997</c:v>
                </c:pt>
                <c:pt idx="57">
                  <c:v>9.7513000000000005</c:v>
                </c:pt>
                <c:pt idx="58">
                  <c:v>10.1157</c:v>
                </c:pt>
                <c:pt idx="59">
                  <c:v>10.4864</c:v>
                </c:pt>
                <c:pt idx="60">
                  <c:v>10.8704</c:v>
                </c:pt>
                <c:pt idx="61">
                  <c:v>11.2707</c:v>
                </c:pt>
                <c:pt idx="62">
                  <c:v>11.6815</c:v>
                </c:pt>
                <c:pt idx="63">
                  <c:v>12.0998</c:v>
                </c:pt>
                <c:pt idx="64">
                  <c:v>12.5267</c:v>
                </c:pt>
                <c:pt idx="65">
                  <c:v>12.968</c:v>
                </c:pt>
                <c:pt idx="66">
                  <c:v>13.4185</c:v>
                </c:pt>
                <c:pt idx="67">
                  <c:v>13.879899999999999</c:v>
                </c:pt>
                <c:pt idx="68">
                  <c:v>14.3528</c:v>
                </c:pt>
                <c:pt idx="69">
                  <c:v>14.8393</c:v>
                </c:pt>
                <c:pt idx="70">
                  <c:v>15.3467</c:v>
                </c:pt>
                <c:pt idx="71">
                  <c:v>15.860799999999999</c:v>
                </c:pt>
                <c:pt idx="72">
                  <c:v>16.387499999999999</c:v>
                </c:pt>
                <c:pt idx="73">
                  <c:v>16.939299999999999</c:v>
                </c:pt>
                <c:pt idx="74">
                  <c:v>17.492999999999999</c:v>
                </c:pt>
                <c:pt idx="75">
                  <c:v>18.048999999999999</c:v>
                </c:pt>
                <c:pt idx="76">
                  <c:v>18.638999999999999</c:v>
                </c:pt>
                <c:pt idx="77">
                  <c:v>19.236699999999999</c:v>
                </c:pt>
                <c:pt idx="78">
                  <c:v>19.84</c:v>
                </c:pt>
                <c:pt idx="79">
                  <c:v>20.472100000000001</c:v>
                </c:pt>
                <c:pt idx="80">
                  <c:v>21.104600000000001</c:v>
                </c:pt>
                <c:pt idx="81">
                  <c:v>21.757400000000001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A2-43BB-BDBB-E489DCC3956E}"/>
            </c:ext>
          </c:extLst>
        </c:ser>
        <c:ser>
          <c:idx val="2"/>
          <c:order val="2"/>
          <c:tx>
            <c:v>L2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L-T'!$A$32:$A$96</c:f>
              <c:numCache>
                <c:formatCode>General</c:formatCode>
                <c:ptCount val="6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77</c:v>
                </c:pt>
                <c:pt idx="50">
                  <c:v>78</c:v>
                </c:pt>
                <c:pt idx="51">
                  <c:v>79</c:v>
                </c:pt>
                <c:pt idx="52">
                  <c:v>80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84</c:v>
                </c:pt>
                <c:pt idx="57">
                  <c:v>85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89</c:v>
                </c:pt>
                <c:pt idx="62">
                  <c:v>90</c:v>
                </c:pt>
                <c:pt idx="63">
                  <c:v>91</c:v>
                </c:pt>
                <c:pt idx="64">
                  <c:v>92</c:v>
                </c:pt>
              </c:numCache>
            </c:numRef>
          </c:xVal>
          <c:yVal>
            <c:numRef>
              <c:f>'table L-T'!$K$32:$K$96</c:f>
              <c:numCache>
                <c:formatCode>General</c:formatCode>
                <c:ptCount val="65"/>
                <c:pt idx="0">
                  <c:v>0.87190000000000001</c:v>
                </c:pt>
                <c:pt idx="1">
                  <c:v>0.95099999999999996</c:v>
                </c:pt>
                <c:pt idx="2">
                  <c:v>1.0427999999999999</c:v>
                </c:pt>
                <c:pt idx="3">
                  <c:v>1.1423000000000001</c:v>
                </c:pt>
                <c:pt idx="4">
                  <c:v>1.2478</c:v>
                </c:pt>
                <c:pt idx="5">
                  <c:v>1.3586</c:v>
                </c:pt>
                <c:pt idx="6">
                  <c:v>1.4762</c:v>
                </c:pt>
                <c:pt idx="7">
                  <c:v>1.5960000000000001</c:v>
                </c:pt>
                <c:pt idx="8">
                  <c:v>1.7272000000000001</c:v>
                </c:pt>
                <c:pt idx="9">
                  <c:v>1.8638999999999999</c:v>
                </c:pt>
                <c:pt idx="10">
                  <c:v>2.0068000000000001</c:v>
                </c:pt>
                <c:pt idx="11">
                  <c:v>2.1555</c:v>
                </c:pt>
                <c:pt idx="12">
                  <c:v>2.3067000000000002</c:v>
                </c:pt>
                <c:pt idx="13">
                  <c:v>2.4647000000000001</c:v>
                </c:pt>
                <c:pt idx="14">
                  <c:v>2.6251000000000002</c:v>
                </c:pt>
                <c:pt idx="15">
                  <c:v>2.7932000000000001</c:v>
                </c:pt>
                <c:pt idx="16">
                  <c:v>2.9668999999999999</c:v>
                </c:pt>
                <c:pt idx="17">
                  <c:v>3.1461000000000001</c:v>
                </c:pt>
                <c:pt idx="18">
                  <c:v>3.3302999999999998</c:v>
                </c:pt>
                <c:pt idx="19">
                  <c:v>3.5236999999999998</c:v>
                </c:pt>
                <c:pt idx="20">
                  <c:v>3.7269999999999999</c:v>
                </c:pt>
                <c:pt idx="21">
                  <c:v>3.9380000000000002</c:v>
                </c:pt>
                <c:pt idx="22">
                  <c:v>4.1561000000000003</c:v>
                </c:pt>
                <c:pt idx="23">
                  <c:v>4.3803999999999998</c:v>
                </c:pt>
                <c:pt idx="24">
                  <c:v>4.6120000000000001</c:v>
                </c:pt>
                <c:pt idx="25">
                  <c:v>4.8521000000000001</c:v>
                </c:pt>
                <c:pt idx="26">
                  <c:v>5.1036999999999999</c:v>
                </c:pt>
                <c:pt idx="27">
                  <c:v>5.3593999999999999</c:v>
                </c:pt>
                <c:pt idx="28">
                  <c:v>5.6235999999999997</c:v>
                </c:pt>
                <c:pt idx="29">
                  <c:v>5.8906000000000001</c:v>
                </c:pt>
                <c:pt idx="30">
                  <c:v>6.1642000000000001</c:v>
                </c:pt>
                <c:pt idx="31">
                  <c:v>6.4404000000000003</c:v>
                </c:pt>
                <c:pt idx="32">
                  <c:v>6.7214999999999998</c:v>
                </c:pt>
                <c:pt idx="33">
                  <c:v>7.0128000000000004</c:v>
                </c:pt>
                <c:pt idx="34">
                  <c:v>7.3117999999999999</c:v>
                </c:pt>
                <c:pt idx="35">
                  <c:v>7.6170999999999998</c:v>
                </c:pt>
                <c:pt idx="36">
                  <c:v>7.9302999999999999</c:v>
                </c:pt>
                <c:pt idx="37">
                  <c:v>8.2515999999999998</c:v>
                </c:pt>
                <c:pt idx="38">
                  <c:v>8.5806000000000004</c:v>
                </c:pt>
                <c:pt idx="39">
                  <c:v>8.9177999999999997</c:v>
                </c:pt>
                <c:pt idx="40">
                  <c:v>9.2643000000000004</c:v>
                </c:pt>
                <c:pt idx="41">
                  <c:v>9.6168999999999993</c:v>
                </c:pt>
                <c:pt idx="42">
                  <c:v>9.9781999999999993</c:v>
                </c:pt>
                <c:pt idx="43">
                  <c:v>10.348599999999999</c:v>
                </c:pt>
                <c:pt idx="44">
                  <c:v>10.7394</c:v>
                </c:pt>
                <c:pt idx="45">
                  <c:v>11.136100000000001</c:v>
                </c:pt>
                <c:pt idx="46">
                  <c:v>11.544</c:v>
                </c:pt>
                <c:pt idx="47">
                  <c:v>11.9587</c:v>
                </c:pt>
                <c:pt idx="48">
                  <c:v>12.385</c:v>
                </c:pt>
                <c:pt idx="49">
                  <c:v>12.8241</c:v>
                </c:pt>
                <c:pt idx="50">
                  <c:v>13.272600000000001</c:v>
                </c:pt>
                <c:pt idx="51">
                  <c:v>13.733599999999999</c:v>
                </c:pt>
                <c:pt idx="52">
                  <c:v>14.2087</c:v>
                </c:pt>
                <c:pt idx="53">
                  <c:v>14.697900000000001</c:v>
                </c:pt>
                <c:pt idx="54">
                  <c:v>15.2</c:v>
                </c:pt>
                <c:pt idx="55">
                  <c:v>15.7111</c:v>
                </c:pt>
                <c:pt idx="56">
                  <c:v>16.244299999999999</c:v>
                </c:pt>
                <c:pt idx="57">
                  <c:v>16.784700000000001</c:v>
                </c:pt>
                <c:pt idx="58">
                  <c:v>17.3371</c:v>
                </c:pt>
                <c:pt idx="59">
                  <c:v>17.906500000000001</c:v>
                </c:pt>
                <c:pt idx="60">
                  <c:v>18.484300000000001</c:v>
                </c:pt>
                <c:pt idx="61">
                  <c:v>19.083200000000001</c:v>
                </c:pt>
                <c:pt idx="62">
                  <c:v>19.693200000000001</c:v>
                </c:pt>
                <c:pt idx="63">
                  <c:v>20.313700000000001</c:v>
                </c:pt>
                <c:pt idx="64">
                  <c:v>20.947600000000001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A2-43BB-BDBB-E489DCC3956E}"/>
            </c:ext>
          </c:extLst>
        </c:ser>
        <c:ser>
          <c:idx val="3"/>
          <c:order val="3"/>
          <c:tx>
            <c:v>L3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L-T'!$A$34:$A$96</c:f>
              <c:numCache>
                <c:formatCode>General</c:formatCode>
                <c:ptCount val="6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</c:numCache>
            </c:numRef>
          </c:xVal>
          <c:yVal>
            <c:numRef>
              <c:f>'table L-T'!$M$34:$M$96</c:f>
              <c:numCache>
                <c:formatCode>General</c:formatCode>
                <c:ptCount val="63"/>
                <c:pt idx="0">
                  <c:v>1.0197000000000001</c:v>
                </c:pt>
                <c:pt idx="1">
                  <c:v>1.1153999999999999</c:v>
                </c:pt>
                <c:pt idx="2">
                  <c:v>1.2166999999999999</c:v>
                </c:pt>
                <c:pt idx="3">
                  <c:v>1.3230999999999999</c:v>
                </c:pt>
                <c:pt idx="4">
                  <c:v>1.4358</c:v>
                </c:pt>
                <c:pt idx="5">
                  <c:v>1.5499000000000001</c:v>
                </c:pt>
                <c:pt idx="6">
                  <c:v>1.6749000000000001</c:v>
                </c:pt>
                <c:pt idx="7">
                  <c:v>1.8044</c:v>
                </c:pt>
                <c:pt idx="8">
                  <c:v>1.9396</c:v>
                </c:pt>
                <c:pt idx="9">
                  <c:v>2.08</c:v>
                </c:pt>
                <c:pt idx="10">
                  <c:v>2.2223000000000002</c:v>
                </c:pt>
                <c:pt idx="11">
                  <c:v>2.3704999999999998</c:v>
                </c:pt>
                <c:pt idx="12">
                  <c:v>2.5202</c:v>
                </c:pt>
                <c:pt idx="13">
                  <c:v>2.6768999999999998</c:v>
                </c:pt>
                <c:pt idx="14">
                  <c:v>2.8378999999999999</c:v>
                </c:pt>
                <c:pt idx="15">
                  <c:v>3.0038</c:v>
                </c:pt>
                <c:pt idx="16">
                  <c:v>3.1732999999999998</c:v>
                </c:pt>
                <c:pt idx="17">
                  <c:v>3.3511000000000002</c:v>
                </c:pt>
                <c:pt idx="18">
                  <c:v>3.5375000000000001</c:v>
                </c:pt>
                <c:pt idx="19">
                  <c:v>3.7301000000000002</c:v>
                </c:pt>
                <c:pt idx="20">
                  <c:v>3.9287999999999998</c:v>
                </c:pt>
                <c:pt idx="21">
                  <c:v>4.1322000000000001</c:v>
                </c:pt>
                <c:pt idx="22">
                  <c:v>4.3414000000000001</c:v>
                </c:pt>
                <c:pt idx="23">
                  <c:v>4.5571000000000002</c:v>
                </c:pt>
                <c:pt idx="24">
                  <c:v>4.7821999999999996</c:v>
                </c:pt>
                <c:pt idx="25">
                  <c:v>5.0118999999999998</c:v>
                </c:pt>
                <c:pt idx="26">
                  <c:v>5.2469999999999999</c:v>
                </c:pt>
                <c:pt idx="27">
                  <c:v>5.4827000000000004</c:v>
                </c:pt>
                <c:pt idx="28">
                  <c:v>5.7233999999999998</c:v>
                </c:pt>
                <c:pt idx="29">
                  <c:v>5.9642999999999997</c:v>
                </c:pt>
                <c:pt idx="30">
                  <c:v>6.2079000000000004</c:v>
                </c:pt>
                <c:pt idx="31">
                  <c:v>6.4592999999999998</c:v>
                </c:pt>
                <c:pt idx="32">
                  <c:v>6.7161999999999997</c:v>
                </c:pt>
                <c:pt idx="33">
                  <c:v>6.9768999999999997</c:v>
                </c:pt>
                <c:pt idx="34">
                  <c:v>7.2427999999999999</c:v>
                </c:pt>
                <c:pt idx="35">
                  <c:v>7.5140000000000002</c:v>
                </c:pt>
                <c:pt idx="36">
                  <c:v>7.7900999999999998</c:v>
                </c:pt>
                <c:pt idx="37">
                  <c:v>8.0710999999999995</c:v>
                </c:pt>
                <c:pt idx="38">
                  <c:v>8.3579000000000008</c:v>
                </c:pt>
                <c:pt idx="39">
                  <c:v>8.6479999999999997</c:v>
                </c:pt>
                <c:pt idx="40">
                  <c:v>8.9436</c:v>
                </c:pt>
                <c:pt idx="41">
                  <c:v>9.2440999999999995</c:v>
                </c:pt>
                <c:pt idx="42">
                  <c:v>9.5607000000000006</c:v>
                </c:pt>
                <c:pt idx="43">
                  <c:v>9.8811</c:v>
                </c:pt>
                <c:pt idx="44">
                  <c:v>10.206799999999999</c:v>
                </c:pt>
                <c:pt idx="45">
                  <c:v>10.535299999999999</c:v>
                </c:pt>
                <c:pt idx="46">
                  <c:v>10.870900000000001</c:v>
                </c:pt>
                <c:pt idx="47">
                  <c:v>11.215199999999999</c:v>
                </c:pt>
                <c:pt idx="48">
                  <c:v>11.563700000000001</c:v>
                </c:pt>
                <c:pt idx="49">
                  <c:v>11.918699999999999</c:v>
                </c:pt>
                <c:pt idx="50">
                  <c:v>12.283899999999999</c:v>
                </c:pt>
                <c:pt idx="51">
                  <c:v>12.657500000000001</c:v>
                </c:pt>
                <c:pt idx="52">
                  <c:v>13.0352</c:v>
                </c:pt>
                <c:pt idx="53">
                  <c:v>13.4186</c:v>
                </c:pt>
                <c:pt idx="54">
                  <c:v>13.813800000000001</c:v>
                </c:pt>
                <c:pt idx="55">
                  <c:v>14.2135</c:v>
                </c:pt>
                <c:pt idx="56">
                  <c:v>14.619400000000001</c:v>
                </c:pt>
                <c:pt idx="57">
                  <c:v>15.0312</c:v>
                </c:pt>
                <c:pt idx="58">
                  <c:v>15.4444</c:v>
                </c:pt>
                <c:pt idx="59">
                  <c:v>15.871</c:v>
                </c:pt>
                <c:pt idx="60">
                  <c:v>16.3003</c:v>
                </c:pt>
                <c:pt idx="61">
                  <c:v>16.7331</c:v>
                </c:pt>
                <c:pt idx="62">
                  <c:v>17.1663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A2-43BB-BDBB-E489DCC39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1848128"/>
        <c:axId val="-1181851936"/>
      </c:scatterChart>
      <c:valAx>
        <c:axId val="-118184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81851936"/>
        <c:crosses val="autoZero"/>
        <c:crossBetween val="midCat"/>
      </c:valAx>
      <c:valAx>
        <c:axId val="-11818519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8184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µ/r = f ( Z)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L-T'!$AB$5:$AB$96</c:f>
              <c:numCache>
                <c:formatCode>General</c:formatCode>
                <c:ptCount val="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</c:numCache>
            </c:numRef>
          </c:xVal>
          <c:yVal>
            <c:numRef>
              <c:f>'table L-T'!$AC$5:$AC$96</c:f>
              <c:numCache>
                <c:formatCode>0.00</c:formatCode>
                <c:ptCount val="92"/>
                <c:pt idx="0">
                  <c:v>0.6118408076150097</c:v>
                </c:pt>
                <c:pt idx="1">
                  <c:v>0.42387255577945565</c:v>
                </c:pt>
                <c:pt idx="2">
                  <c:v>1.6631306996612816</c:v>
                </c:pt>
                <c:pt idx="3" formatCode="0.000">
                  <c:v>4.386828011022061</c:v>
                </c:pt>
                <c:pt idx="4" formatCode="0.000">
                  <c:v>9.3082653677523588</c:v>
                </c:pt>
                <c:pt idx="5" formatCode="0.000">
                  <c:v>18.625763663933618</c:v>
                </c:pt>
                <c:pt idx="6" formatCode="0.000">
                  <c:v>30.238997084275738</c:v>
                </c:pt>
                <c:pt idx="7" formatCode="0.000">
                  <c:v>45.980904001986296</c:v>
                </c:pt>
                <c:pt idx="8" formatCode="0.000">
                  <c:v>66.547388018420108</c:v>
                </c:pt>
                <c:pt idx="9" formatCode="0.000">
                  <c:v>92.6891298781605</c:v>
                </c:pt>
                <c:pt idx="10" formatCode="0.000">
                  <c:v>125.10488501123821</c:v>
                </c:pt>
                <c:pt idx="11" formatCode="0.000">
                  <c:v>160.9944556070738</c:v>
                </c:pt>
                <c:pt idx="12" formatCode="0.000">
                  <c:v>198.00549482506702</c:v>
                </c:pt>
                <c:pt idx="13" formatCode="0.000">
                  <c:v>239.78442907915783</c:v>
                </c:pt>
                <c:pt idx="14" formatCode="0.000">
                  <c:v>286.58794734145096</c:v>
                </c:pt>
                <c:pt idx="15" formatCode="0.000">
                  <c:v>338.54169793713567</c:v>
                </c:pt>
                <c:pt idx="16" formatCode="0.000">
                  <c:v>395.99936338300671</c:v>
                </c:pt>
                <c:pt idx="17" formatCode="0.000">
                  <c:v>459.10323971017408</c:v>
                </c:pt>
                <c:pt idx="18" formatCode="0.000">
                  <c:v>527.84061422304558</c:v>
                </c:pt>
                <c:pt idx="19" formatCode="0.000">
                  <c:v>602.69846282850915</c:v>
                </c:pt>
                <c:pt idx="20" formatCode="0.000">
                  <c:v>683.68285038757642</c:v>
                </c:pt>
                <c:pt idx="21" formatCode="0.000">
                  <c:v>87.67985932722172</c:v>
                </c:pt>
                <c:pt idx="22" formatCode="0.000">
                  <c:v>99.471609730385225</c:v>
                </c:pt>
                <c:pt idx="23" formatCode="0.000">
                  <c:v>111.88501460884545</c:v>
                </c:pt>
                <c:pt idx="24" formatCode="0.000">
                  <c:v>125.92139128841858</c:v>
                </c:pt>
                <c:pt idx="25" formatCode="0.000">
                  <c:v>140.8052089835987</c:v>
                </c:pt>
                <c:pt idx="26" formatCode="0.000">
                  <c:v>156.48731945445573</c:v>
                </c:pt>
                <c:pt idx="27" formatCode="0.000">
                  <c:v>173.02090043133708</c:v>
                </c:pt>
                <c:pt idx="28" formatCode="0.000">
                  <c:v>190.95716101824766</c:v>
                </c:pt>
                <c:pt idx="29" formatCode="0.000">
                  <c:v>210.7933842357356</c:v>
                </c:pt>
                <c:pt idx="30" formatCode="0.000">
                  <c:v>232.16733838199829</c:v>
                </c:pt>
                <c:pt idx="31" formatCode="0.000">
                  <c:v>256.21013276428778</c:v>
                </c:pt>
                <c:pt idx="32" formatCode="0.000">
                  <c:v>279.89614537845711</c:v>
                </c:pt>
                <c:pt idx="33" formatCode="0.000">
                  <c:v>306.82800617464483</c:v>
                </c:pt>
                <c:pt idx="34" formatCode="0.000">
                  <c:v>334.43937549875966</c:v>
                </c:pt>
                <c:pt idx="35" formatCode="0.000">
                  <c:v>364.38230732758217</c:v>
                </c:pt>
                <c:pt idx="36" formatCode="0.000">
                  <c:v>395.94907047150775</c:v>
                </c:pt>
                <c:pt idx="37" formatCode="0.000">
                  <c:v>429.3310485814448</c:v>
                </c:pt>
                <c:pt idx="38" formatCode="0.000">
                  <c:v>464.19811360846245</c:v>
                </c:pt>
                <c:pt idx="39" formatCode="0.000">
                  <c:v>500.25125669328816</c:v>
                </c:pt>
                <c:pt idx="40" formatCode="0.000">
                  <c:v>538.2246759309852</c:v>
                </c:pt>
                <c:pt idx="41" formatCode="0.000">
                  <c:v>577.17139336339096</c:v>
                </c:pt>
                <c:pt idx="42" formatCode="0.000">
                  <c:v>618.4807009746188</c:v>
                </c:pt>
                <c:pt idx="43" formatCode="0.000">
                  <c:v>661.28488876433289</c:v>
                </c:pt>
                <c:pt idx="44" formatCode="0.000">
                  <c:v>705.97057537450826</c:v>
                </c:pt>
                <c:pt idx="45" formatCode="0.000">
                  <c:v>746.7253872359048</c:v>
                </c:pt>
                <c:pt idx="46" formatCode="0.000">
                  <c:v>789.19248646663323</c:v>
                </c:pt>
                <c:pt idx="47" formatCode="0.000">
                  <c:v>833.733388693297</c:v>
                </c:pt>
                <c:pt idx="48" formatCode="0.000">
                  <c:v>879.54060616845823</c:v>
                </c:pt>
                <c:pt idx="49" formatCode="0.000">
                  <c:v>926.84134755729406</c:v>
                </c:pt>
                <c:pt idx="50" formatCode="0.000">
                  <c:v>975.17335671919318</c:v>
                </c:pt>
                <c:pt idx="51" formatCode="0.000">
                  <c:v>1025.1180289903116</c:v>
                </c:pt>
                <c:pt idx="52" formatCode="0.000">
                  <c:v>960.13676242710937</c:v>
                </c:pt>
                <c:pt idx="53" formatCode="0.000">
                  <c:v>750.66336022962412</c:v>
                </c:pt>
                <c:pt idx="54" formatCode="0.000">
                  <c:v>240.01823676103263</c:v>
                </c:pt>
                <c:pt idx="55" formatCode="0.000">
                  <c:v>255.95349359369774</c:v>
                </c:pt>
                <c:pt idx="56" formatCode="0.000">
                  <c:v>270.58441739625738</c:v>
                </c:pt>
                <c:pt idx="57" formatCode="0.000">
                  <c:v>286.24660253581681</c:v>
                </c:pt>
                <c:pt idx="58" formatCode="0.000">
                  <c:v>302.6429615941463</c:v>
                </c:pt>
                <c:pt idx="59" formatCode="0.000">
                  <c:v>316.71623966575328</c:v>
                </c:pt>
                <c:pt idx="60" formatCode="0.000">
                  <c:v>319.87544748954548</c:v>
                </c:pt>
                <c:pt idx="61" formatCode="0.000">
                  <c:v>340.93230858270141</c:v>
                </c:pt>
                <c:pt idx="62" formatCode="0.000">
                  <c:v>357.41406151682793</c:v>
                </c:pt>
                <c:pt idx="63" formatCode="0.000">
                  <c:v>374.68250582033943</c:v>
                </c:pt>
                <c:pt idx="64" formatCode="0.000">
                  <c:v>393.19162827622711</c:v>
                </c:pt>
                <c:pt idx="65" formatCode="0.000">
                  <c:v>410.28946088825103</c:v>
                </c:pt>
                <c:pt idx="66" formatCode="0.000">
                  <c:v>427.88595915824237</c:v>
                </c:pt>
                <c:pt idx="67" formatCode="0.000">
                  <c:v>444.86212380405863</c:v>
                </c:pt>
                <c:pt idx="68" formatCode="0.000">
                  <c:v>466.36125281672821</c:v>
                </c:pt>
                <c:pt idx="69" formatCode="0.000">
                  <c:v>486.09617800485699</c:v>
                </c:pt>
                <c:pt idx="70" formatCode="0.000">
                  <c:v>506.24668546797182</c:v>
                </c:pt>
                <c:pt idx="71" formatCode="0.000">
                  <c:v>529.6929450880408</c:v>
                </c:pt>
                <c:pt idx="72" formatCode="0.000">
                  <c:v>552.75459706502136</c:v>
                </c:pt>
                <c:pt idx="73" formatCode="0.000">
                  <c:v>576.76110637492286</c:v>
                </c:pt>
                <c:pt idx="74" formatCode="0.000">
                  <c:v>600.8958418402658</c:v>
                </c:pt>
                <c:pt idx="75" formatCode="0.000">
                  <c:v>626.02338874407462</c:v>
                </c:pt>
                <c:pt idx="76" formatCode="0.000">
                  <c:v>652.87947748569127</c:v>
                </c:pt>
                <c:pt idx="77" formatCode="0.000">
                  <c:v>679.16553075662046</c:v>
                </c:pt>
                <c:pt idx="78" formatCode="0.000">
                  <c:v>706.81406713457341</c:v>
                </c:pt>
                <c:pt idx="79" formatCode="0.000">
                  <c:v>736.0661908260746</c:v>
                </c:pt>
                <c:pt idx="80" formatCode="0.000">
                  <c:v>766.4848446596817</c:v>
                </c:pt>
                <c:pt idx="81" formatCode="0.000">
                  <c:v>797.75820091787011</c:v>
                </c:pt>
                <c:pt idx="82" formatCode="0.000">
                  <c:v>829.40432463515003</c:v>
                </c:pt>
                <c:pt idx="83" formatCode="0.000">
                  <c:v>861.3405415941661</c:v>
                </c:pt>
                <c:pt idx="84" formatCode="0.000">
                  <c:v>896.8853532431051</c:v>
                </c:pt>
                <c:pt idx="85" formatCode="0.000">
                  <c:v>931.86268784456297</c:v>
                </c:pt>
                <c:pt idx="86" formatCode="0.000">
                  <c:v>967.77412269288095</c:v>
                </c:pt>
                <c:pt idx="87" formatCode="0.000">
                  <c:v>1003.6350644914838</c:v>
                </c:pt>
                <c:pt idx="88" formatCode="0.000">
                  <c:v>862.29669237332837</c:v>
                </c:pt>
                <c:pt idx="89" formatCode="0.000">
                  <c:v>894.84137749140882</c:v>
                </c:pt>
                <c:pt idx="90" formatCode="0.000">
                  <c:v>773.35030491813859</c:v>
                </c:pt>
                <c:pt idx="91" formatCode="0.000">
                  <c:v>797.45262474580375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9-4E96-A7CC-7A527BF9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1853568"/>
        <c:axId val="-1181844320"/>
      </c:scatterChart>
      <c:valAx>
        <c:axId val="-118185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81844320"/>
        <c:crosses val="autoZero"/>
        <c:crossBetween val="midCat"/>
      </c:valAx>
      <c:valAx>
        <c:axId val="-11818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8185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023" cy="607370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0.9017</cdr:x>
      <cdr:y>0.08081</cdr:y>
    </cdr:from>
    <cdr:to>
      <cdr:x>1</cdr:x>
      <cdr:y>0.23111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387838" y="4916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>
              <a:solidFill>
                <a:srgbClr val="0070C0"/>
              </a:solidFill>
            </a:rPr>
            <a:t>K</a:t>
          </a:r>
        </a:p>
      </cdr:txBody>
    </cdr:sp>
  </cdr:relSizeAnchor>
  <cdr:relSizeAnchor xmlns:cdr="http://schemas.openxmlformats.org/drawingml/2006/chartDrawing">
    <cdr:from>
      <cdr:x>0.9105</cdr:x>
      <cdr:y>0.73562</cdr:y>
    </cdr:from>
    <cdr:to>
      <cdr:x>0.9455</cdr:x>
      <cdr:y>0.88593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469672" y="4475315"/>
          <a:ext cx="32559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solidFill>
                <a:schemeClr val="accent2">
                  <a:lumMod val="75000"/>
                </a:schemeClr>
              </a:solidFill>
            </a:rPr>
            <a:t>L1</a:t>
          </a:r>
        </a:p>
        <a:p xmlns:a="http://schemas.openxmlformats.org/drawingml/2006/main">
          <a:r>
            <a:rPr lang="fr-FR" sz="1600">
              <a:solidFill>
                <a:schemeClr val="accent3">
                  <a:lumMod val="75000"/>
                </a:schemeClr>
              </a:solidFill>
            </a:rPr>
            <a:t>L2</a:t>
          </a:r>
        </a:p>
        <a:p xmlns:a="http://schemas.openxmlformats.org/drawingml/2006/main">
          <a:r>
            <a:rPr lang="fr-FR" sz="1600">
              <a:solidFill>
                <a:srgbClr val="7030A0"/>
              </a:solidFill>
            </a:rPr>
            <a:t>L3</a:t>
          </a:r>
        </a:p>
      </cdr:txBody>
    </cdr:sp>
  </cdr:relSizeAnchor>
  <cdr:relSizeAnchor xmlns:cdr="http://schemas.openxmlformats.org/drawingml/2006/chartDrawing">
    <cdr:from>
      <cdr:x>0.22296</cdr:x>
      <cdr:y>0.79672</cdr:y>
    </cdr:from>
    <cdr:to>
      <cdr:x>0.22296</cdr:x>
      <cdr:y>0.88763</cdr:y>
    </cdr:to>
    <cdr:cxnSp macro="">
      <cdr:nvCxnSpPr>
        <cdr:cNvPr id="7" name="Connecteur droit avec flèche 6">
          <a:extLst xmlns:a="http://schemas.openxmlformats.org/drawingml/2006/main">
            <a:ext uri="{FF2B5EF4-FFF2-40B4-BE49-F238E27FC236}">
              <a16:creationId xmlns:a16="http://schemas.microsoft.com/office/drawing/2014/main" id="{09B417BE-6B2F-49E7-A904-1FABC9990BBA}"/>
            </a:ext>
          </a:extLst>
        </cdr:cNvPr>
        <cdr:cNvCxnSpPr/>
      </cdr:nvCxnSpPr>
      <cdr:spPr>
        <a:xfrm xmlns:a="http://schemas.openxmlformats.org/drawingml/2006/main">
          <a:off x="2073992" y="4846996"/>
          <a:ext cx="0" cy="55306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0.31677</cdr:x>
      <cdr:y>0.77098</cdr:y>
    </cdr:from>
    <cdr:to>
      <cdr:x>0.31677</cdr:x>
      <cdr:y>0.86189</cdr:y>
    </cdr:to>
    <cdr:cxnSp macro="">
      <cdr:nvCxnSpPr>
        <cdr:cNvPr id="8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38612E88-42B4-47C5-9C10-5267306B5246}"/>
            </a:ext>
          </a:extLst>
        </cdr:cNvPr>
        <cdr:cNvCxnSpPr/>
      </cdr:nvCxnSpPr>
      <cdr:spPr>
        <a:xfrm xmlns:a="http://schemas.openxmlformats.org/drawingml/2006/main">
          <a:off x="2946708" y="4690396"/>
          <a:ext cx="0" cy="55306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0.80315</cdr:x>
      <cdr:y>0.19648</cdr:y>
    </cdr:from>
    <cdr:to>
      <cdr:x>0.80315</cdr:x>
      <cdr:y>0.28739</cdr:y>
    </cdr:to>
    <cdr:cxnSp macro="">
      <cdr:nvCxnSpPr>
        <cdr:cNvPr id="9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71830971-D274-4B3B-A2B9-3C90AD518B30}"/>
            </a:ext>
          </a:extLst>
        </cdr:cNvPr>
        <cdr:cNvCxnSpPr/>
      </cdr:nvCxnSpPr>
      <cdr:spPr>
        <a:xfrm xmlns:a="http://schemas.openxmlformats.org/drawingml/2006/main">
          <a:off x="7471082" y="1195337"/>
          <a:ext cx="0" cy="55306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0.78778</cdr:x>
      <cdr:y>0.16035</cdr:y>
    </cdr:from>
    <cdr:to>
      <cdr:x>0.83815</cdr:x>
      <cdr:y>0.2298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7328104" y="975544"/>
          <a:ext cx="468569" cy="422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Pb</a:t>
          </a:r>
        </a:p>
      </cdr:txBody>
    </cdr:sp>
  </cdr:relSizeAnchor>
  <cdr:relSizeAnchor xmlns:cdr="http://schemas.openxmlformats.org/drawingml/2006/chartDrawing">
    <cdr:from>
      <cdr:x>0.30274</cdr:x>
      <cdr:y>0.71668</cdr:y>
    </cdr:from>
    <cdr:to>
      <cdr:x>0.35311</cdr:x>
      <cdr:y>0.78613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816123" y="4360094"/>
          <a:ext cx="468569" cy="422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Zn</a:t>
          </a:r>
        </a:p>
      </cdr:txBody>
    </cdr:sp>
  </cdr:relSizeAnchor>
  <cdr:relSizeAnchor xmlns:cdr="http://schemas.openxmlformats.org/drawingml/2006/chartDrawing">
    <cdr:from>
      <cdr:x>0.20612</cdr:x>
      <cdr:y>0.74446</cdr:y>
    </cdr:from>
    <cdr:to>
      <cdr:x>0.25649</cdr:x>
      <cdr:y>0.81391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917393" y="4529087"/>
          <a:ext cx="468569" cy="422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Ca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530224</xdr:colOff>
      <xdr:row>5</xdr:row>
      <xdr:rowOff>66674</xdr:rowOff>
    </xdr:from>
    <xdr:to>
      <xdr:col>24</xdr:col>
      <xdr:colOff>400049</xdr:colOff>
      <xdr:row>30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6"/>
  <sheetViews>
    <sheetView workbookViewId="0">
      <pane ySplit="4" topLeftCell="A26" activePane="bottomLeft" state="frozen"/>
      <selection pane="bottomLeft" activeCell="M53" sqref="M53"/>
    </sheetView>
  </sheetViews>
  <sheetFormatPr baseColWidth="10" defaultColWidth="9.1796875" defaultRowHeight="14.5" x14ac:dyDescent="0.35"/>
  <cols>
    <col min="1" max="1" width="7.54296875" style="1" customWidth="1"/>
    <col min="2" max="2" width="9.1796875" style="15" customWidth="1"/>
    <col min="3" max="3" width="9.1796875" style="3" customWidth="1"/>
    <col min="4" max="4" width="9.1796875" style="4" customWidth="1"/>
    <col min="5" max="5" width="9.1796875" style="5" customWidth="1"/>
    <col min="6" max="6" width="9.1796875" style="6" customWidth="1"/>
    <col min="7" max="7" width="9.1796875" style="4" customWidth="1"/>
    <col min="8" max="8" width="9.1796875" style="7" customWidth="1"/>
    <col min="9" max="10" width="9.1796875" style="4" customWidth="1"/>
    <col min="11" max="11" width="9.1796875" style="6" customWidth="1"/>
    <col min="12" max="12" width="9.1796875" style="7" customWidth="1"/>
    <col min="13" max="14" width="9.1796875" style="4" customWidth="1"/>
    <col min="15" max="15" width="9.1796875" style="6" customWidth="1"/>
    <col min="16" max="16" width="9.1796875" style="7" customWidth="1"/>
    <col min="17" max="18" width="9.1796875" style="4" customWidth="1"/>
    <col min="19" max="19" width="9.1796875" style="6" customWidth="1"/>
    <col min="20" max="20" width="9.1796875" style="7" customWidth="1"/>
    <col min="21" max="22" width="9.1796875" style="4" customWidth="1"/>
    <col min="23" max="23" width="9.1796875" style="6" customWidth="1"/>
    <col min="24" max="24" width="9.1796875" style="7" customWidth="1"/>
    <col min="25" max="25" width="9.1796875" style="6" customWidth="1"/>
    <col min="26" max="26" width="9.1796875" style="7" customWidth="1"/>
    <col min="27" max="28" width="9.1796875" style="4" customWidth="1"/>
    <col min="29" max="29" width="20.54296875" style="15" customWidth="1"/>
    <col min="30" max="16384" width="9.1796875" style="4"/>
  </cols>
  <sheetData>
    <row r="1" spans="1:38" x14ac:dyDescent="0.35">
      <c r="B1" s="2"/>
      <c r="AA1" s="8"/>
      <c r="AB1" s="8" t="s">
        <v>128</v>
      </c>
      <c r="AC1" s="9"/>
      <c r="AE1" s="4" t="s">
        <v>129</v>
      </c>
    </row>
    <row r="2" spans="1:38" s="11" customFormat="1" x14ac:dyDescent="0.35">
      <c r="A2" s="16"/>
      <c r="B2" s="17"/>
      <c r="C2" s="18"/>
      <c r="D2" s="66" t="s">
        <v>8</v>
      </c>
      <c r="E2" s="67"/>
      <c r="F2" s="66" t="s">
        <v>9</v>
      </c>
      <c r="G2" s="68"/>
      <c r="H2" s="67"/>
      <c r="I2" s="68" t="s">
        <v>10</v>
      </c>
      <c r="J2" s="68"/>
      <c r="K2" s="66" t="s">
        <v>11</v>
      </c>
      <c r="L2" s="67"/>
      <c r="M2" s="66" t="s">
        <v>12</v>
      </c>
      <c r="N2" s="67"/>
      <c r="O2" s="66" t="s">
        <v>13</v>
      </c>
      <c r="P2" s="67"/>
      <c r="Q2" s="66" t="s">
        <v>14</v>
      </c>
      <c r="R2" s="67"/>
      <c r="S2" s="66" t="s">
        <v>15</v>
      </c>
      <c r="T2" s="67"/>
      <c r="U2" s="66" t="s">
        <v>16</v>
      </c>
      <c r="V2" s="67"/>
      <c r="W2" s="66" t="s">
        <v>17</v>
      </c>
      <c r="X2" s="67"/>
      <c r="Y2" s="66" t="s">
        <v>18</v>
      </c>
      <c r="Z2" s="67"/>
      <c r="AA2" s="19"/>
      <c r="AB2" s="19"/>
      <c r="AC2" s="10">
        <f>'Tableau périodique'!E1</f>
        <v>4.9589999999999996</v>
      </c>
      <c r="AE2" s="11" t="s">
        <v>130</v>
      </c>
    </row>
    <row r="3" spans="1:38" x14ac:dyDescent="0.35">
      <c r="A3" s="20"/>
      <c r="B3" s="21"/>
      <c r="C3" s="22"/>
      <c r="D3" s="69" t="s">
        <v>19</v>
      </c>
      <c r="E3" s="70"/>
      <c r="F3" s="69" t="s">
        <v>20</v>
      </c>
      <c r="G3" s="71"/>
      <c r="H3" s="70"/>
      <c r="I3" s="71" t="s">
        <v>21</v>
      </c>
      <c r="J3" s="71"/>
      <c r="K3" s="69" t="s">
        <v>22</v>
      </c>
      <c r="L3" s="70"/>
      <c r="M3" s="69" t="s">
        <v>23</v>
      </c>
      <c r="N3" s="70"/>
      <c r="O3" s="69" t="s">
        <v>24</v>
      </c>
      <c r="P3" s="70"/>
      <c r="Q3" s="69" t="s">
        <v>25</v>
      </c>
      <c r="R3" s="70"/>
      <c r="S3" s="69" t="s">
        <v>26</v>
      </c>
      <c r="T3" s="70"/>
      <c r="U3" s="69" t="s">
        <v>27</v>
      </c>
      <c r="V3" s="70"/>
      <c r="W3" s="69" t="s">
        <v>28</v>
      </c>
      <c r="X3" s="70"/>
      <c r="Y3" s="69" t="s">
        <v>29</v>
      </c>
      <c r="Z3" s="70"/>
      <c r="AA3" s="23"/>
      <c r="AB3" s="23"/>
      <c r="AC3" s="12">
        <f>IF(AC1="",12.3981/AC2,AC1)</f>
        <v>2.5001209921355114</v>
      </c>
      <c r="AE3" s="4" t="s">
        <v>131</v>
      </c>
      <c r="AF3" s="4">
        <f>12.3981/energie</f>
        <v>2.5001209921355114</v>
      </c>
    </row>
    <row r="4" spans="1:38" s="13" customFormat="1" x14ac:dyDescent="0.35">
      <c r="A4" s="24" t="s">
        <v>126</v>
      </c>
      <c r="B4" s="24" t="s">
        <v>0</v>
      </c>
      <c r="C4" s="25" t="s">
        <v>2</v>
      </c>
      <c r="D4" s="26" t="s">
        <v>30</v>
      </c>
      <c r="E4" s="27" t="s">
        <v>31</v>
      </c>
      <c r="F4" s="28" t="s">
        <v>32</v>
      </c>
      <c r="G4" s="26" t="s">
        <v>33</v>
      </c>
      <c r="H4" s="29" t="s">
        <v>31</v>
      </c>
      <c r="I4" s="26" t="s">
        <v>34</v>
      </c>
      <c r="J4" s="26" t="s">
        <v>31</v>
      </c>
      <c r="K4" s="28" t="s">
        <v>35</v>
      </c>
      <c r="L4" s="29" t="s">
        <v>31</v>
      </c>
      <c r="M4" s="26" t="s">
        <v>36</v>
      </c>
      <c r="N4" s="26" t="s">
        <v>31</v>
      </c>
      <c r="O4" s="28" t="s">
        <v>37</v>
      </c>
      <c r="P4" s="29" t="s">
        <v>31</v>
      </c>
      <c r="Q4" s="26" t="s">
        <v>38</v>
      </c>
      <c r="R4" s="26" t="s">
        <v>31</v>
      </c>
      <c r="S4" s="28" t="s">
        <v>39</v>
      </c>
      <c r="T4" s="29" t="s">
        <v>31</v>
      </c>
      <c r="U4" s="26" t="s">
        <v>40</v>
      </c>
      <c r="V4" s="26" t="s">
        <v>31</v>
      </c>
      <c r="W4" s="28" t="s">
        <v>41</v>
      </c>
      <c r="X4" s="29" t="s">
        <v>31</v>
      </c>
      <c r="Y4" s="28" t="s">
        <v>42</v>
      </c>
      <c r="Z4" s="29" t="s">
        <v>31</v>
      </c>
      <c r="AA4" s="30"/>
      <c r="AB4" s="30"/>
      <c r="AC4" s="14" t="s">
        <v>125</v>
      </c>
      <c r="AE4" s="13" t="s">
        <v>132</v>
      </c>
      <c r="AF4" s="13">
        <f>12.3981/Lambda</f>
        <v>4.9589999999999996</v>
      </c>
    </row>
    <row r="5" spans="1:38" s="11" customFormat="1" x14ac:dyDescent="0.35">
      <c r="A5" s="16">
        <v>1</v>
      </c>
      <c r="B5" s="31" t="s">
        <v>3</v>
      </c>
      <c r="C5" s="18">
        <v>0.96</v>
      </c>
      <c r="D5" s="32">
        <v>1.3599999999999999E-2</v>
      </c>
      <c r="E5" s="33">
        <v>3.0409999999999999</v>
      </c>
      <c r="F5" s="34"/>
      <c r="G5" s="32"/>
      <c r="H5" s="35"/>
      <c r="I5" s="32"/>
      <c r="J5" s="32"/>
      <c r="K5" s="34"/>
      <c r="L5" s="35"/>
      <c r="M5" s="32"/>
      <c r="N5" s="32"/>
      <c r="O5" s="34"/>
      <c r="P5" s="35"/>
      <c r="Q5" s="32"/>
      <c r="R5" s="32"/>
      <c r="S5" s="34"/>
      <c r="T5" s="35"/>
      <c r="U5" s="32"/>
      <c r="V5" s="32"/>
      <c r="W5" s="34"/>
      <c r="X5" s="35"/>
      <c r="Y5" s="34"/>
      <c r="Z5" s="35"/>
      <c r="AA5" s="36" t="str">
        <f>B5</f>
        <v>H</v>
      </c>
      <c r="AB5" s="36">
        <v>1</v>
      </c>
      <c r="AC5" s="54">
        <f>0.4+(C_*K*POWER(Lambda,E5))</f>
        <v>0.6118408076150097</v>
      </c>
      <c r="AK5" s="11">
        <v>1</v>
      </c>
      <c r="AL5" s="11">
        <f>D5</f>
        <v>1.3599999999999999E-2</v>
      </c>
    </row>
    <row r="6" spans="1:38" x14ac:dyDescent="0.35">
      <c r="A6" s="20">
        <v>2</v>
      </c>
      <c r="B6" s="37" t="s">
        <v>43</v>
      </c>
      <c r="C6" s="22">
        <v>1.0727</v>
      </c>
      <c r="D6">
        <v>2.46E-2</v>
      </c>
      <c r="E6" s="38">
        <v>3.03</v>
      </c>
      <c r="F6" s="39"/>
      <c r="G6"/>
      <c r="H6" s="40"/>
      <c r="I6"/>
      <c r="J6"/>
      <c r="K6" s="39"/>
      <c r="L6" s="40"/>
      <c r="M6"/>
      <c r="N6"/>
      <c r="O6" s="39"/>
      <c r="P6" s="40"/>
      <c r="Q6"/>
      <c r="R6"/>
      <c r="S6" s="39"/>
      <c r="T6" s="40"/>
      <c r="U6"/>
      <c r="V6"/>
      <c r="W6" s="39"/>
      <c r="X6" s="40"/>
      <c r="Y6" s="39"/>
      <c r="Z6" s="40"/>
      <c r="AA6" s="36" t="str">
        <f t="shared" ref="AA6:AA69" si="0">B6</f>
        <v>He</v>
      </c>
      <c r="AB6" s="36">
        <f>AB5+1</f>
        <v>2</v>
      </c>
      <c r="AC6" s="54">
        <f>C_*K*POWER(Lambda,E6)</f>
        <v>0.42387255577945565</v>
      </c>
      <c r="AK6" s="4">
        <f>AK5+1</f>
        <v>2</v>
      </c>
      <c r="AL6" s="11">
        <f>D6</f>
        <v>2.46E-2</v>
      </c>
    </row>
    <row r="7" spans="1:38" x14ac:dyDescent="0.35">
      <c r="A7" s="20">
        <v>3</v>
      </c>
      <c r="B7" s="37" t="s">
        <v>44</v>
      </c>
      <c r="C7" s="22">
        <v>1.8894</v>
      </c>
      <c r="D7">
        <v>5.4800000000000001E-2</v>
      </c>
      <c r="E7" s="38">
        <v>3.03</v>
      </c>
      <c r="F7" s="39"/>
      <c r="G7"/>
      <c r="H7" s="40"/>
      <c r="I7"/>
      <c r="J7"/>
      <c r="K7" s="39"/>
      <c r="L7" s="40"/>
      <c r="M7"/>
      <c r="N7"/>
      <c r="O7" s="39"/>
      <c r="P7" s="40"/>
      <c r="Q7"/>
      <c r="R7"/>
      <c r="S7" s="39"/>
      <c r="T7" s="40"/>
      <c r="U7"/>
      <c r="V7"/>
      <c r="W7" s="39"/>
      <c r="X7" s="40"/>
      <c r="Y7" s="39"/>
      <c r="Z7" s="40"/>
      <c r="AA7" s="36" t="str">
        <f t="shared" si="0"/>
        <v>Li</v>
      </c>
      <c r="AB7" s="36">
        <f t="shared" ref="AB7:AB70" si="1">AB6+1</f>
        <v>3</v>
      </c>
      <c r="AC7" s="54">
        <f>C_*K*POWER(Lambda,E7)</f>
        <v>1.6631306996612816</v>
      </c>
      <c r="AK7" s="4">
        <f t="shared" ref="AK7:AK70" si="2">AK6+1</f>
        <v>3</v>
      </c>
      <c r="AL7" s="11">
        <f t="shared" ref="AL7:AL70" si="3">D7</f>
        <v>5.4800000000000001E-2</v>
      </c>
    </row>
    <row r="8" spans="1:38" x14ac:dyDescent="0.35">
      <c r="A8" s="20">
        <v>4</v>
      </c>
      <c r="B8" s="37" t="s">
        <v>45</v>
      </c>
      <c r="C8" s="22">
        <v>2.4603999999999999</v>
      </c>
      <c r="D8">
        <v>0.111</v>
      </c>
      <c r="E8" s="38">
        <v>3.03</v>
      </c>
      <c r="F8" s="39"/>
      <c r="G8"/>
      <c r="H8" s="40"/>
      <c r="I8"/>
      <c r="J8"/>
      <c r="K8" s="39"/>
      <c r="L8" s="40"/>
      <c r="M8"/>
      <c r="N8"/>
      <c r="O8" s="39"/>
      <c r="P8" s="40"/>
      <c r="Q8"/>
      <c r="R8"/>
      <c r="S8" s="39"/>
      <c r="T8" s="40"/>
      <c r="U8"/>
      <c r="V8"/>
      <c r="W8" s="39"/>
      <c r="X8" s="40"/>
      <c r="Y8" s="39"/>
      <c r="Z8" s="40"/>
      <c r="AA8" s="36" t="str">
        <f t="shared" si="0"/>
        <v>Be</v>
      </c>
      <c r="AB8" s="36">
        <f t="shared" si="1"/>
        <v>4</v>
      </c>
      <c r="AC8" s="55">
        <f>C_*K*POWER(Lambda,E8)</f>
        <v>4.386828011022061</v>
      </c>
      <c r="AK8" s="4">
        <f t="shared" si="2"/>
        <v>4</v>
      </c>
      <c r="AL8" s="11">
        <f t="shared" si="3"/>
        <v>0.111</v>
      </c>
    </row>
    <row r="9" spans="1:38" x14ac:dyDescent="0.35">
      <c r="A9" s="20">
        <v>5</v>
      </c>
      <c r="B9" s="37" t="s">
        <v>127</v>
      </c>
      <c r="C9" s="22">
        <v>3.0823999999999998</v>
      </c>
      <c r="D9">
        <v>0.188</v>
      </c>
      <c r="E9" s="38">
        <v>3.03</v>
      </c>
      <c r="F9" s="39"/>
      <c r="G9"/>
      <c r="H9" s="40"/>
      <c r="I9"/>
      <c r="J9"/>
      <c r="K9" s="39"/>
      <c r="L9" s="40"/>
      <c r="M9"/>
      <c r="N9"/>
      <c r="O9" s="39"/>
      <c r="P9" s="40"/>
      <c r="Q9"/>
      <c r="R9"/>
      <c r="S9" s="39"/>
      <c r="T9" s="40"/>
      <c r="U9"/>
      <c r="V9"/>
      <c r="W9" s="39"/>
      <c r="X9" s="40"/>
      <c r="Y9" s="39"/>
      <c r="Z9" s="40"/>
      <c r="AA9" s="36" t="str">
        <f t="shared" si="0"/>
        <v>B</v>
      </c>
      <c r="AB9" s="36">
        <f t="shared" si="1"/>
        <v>5</v>
      </c>
      <c r="AC9" s="55">
        <f>C_*K*POWER(Lambda,E9)</f>
        <v>9.3082653677523588</v>
      </c>
      <c r="AK9" s="4">
        <f t="shared" si="2"/>
        <v>5</v>
      </c>
      <c r="AL9" s="11">
        <f t="shared" si="3"/>
        <v>0.188</v>
      </c>
    </row>
    <row r="10" spans="1:38" x14ac:dyDescent="0.35">
      <c r="A10" s="20">
        <v>6</v>
      </c>
      <c r="B10" s="37" t="s">
        <v>2</v>
      </c>
      <c r="C10" s="22">
        <v>3.8531</v>
      </c>
      <c r="D10">
        <v>0.2838</v>
      </c>
      <c r="E10" s="38">
        <v>3.0939999999999999</v>
      </c>
      <c r="F10" s="39">
        <v>1.75</v>
      </c>
      <c r="G10">
        <v>0.56840000000000002</v>
      </c>
      <c r="H10" s="40">
        <v>2.7345000000000002</v>
      </c>
      <c r="I10"/>
      <c r="J10"/>
      <c r="K10" s="39"/>
      <c r="L10" s="40"/>
      <c r="M10"/>
      <c r="N10"/>
      <c r="O10" s="39"/>
      <c r="P10" s="40"/>
      <c r="Q10"/>
      <c r="R10"/>
      <c r="S10" s="39"/>
      <c r="T10" s="40"/>
      <c r="U10"/>
      <c r="V10"/>
      <c r="W10" s="39"/>
      <c r="X10" s="40"/>
      <c r="Y10" s="39"/>
      <c r="Z10" s="40"/>
      <c r="AA10" s="36" t="str">
        <f t="shared" si="0"/>
        <v>C</v>
      </c>
      <c r="AB10" s="36">
        <f t="shared" si="1"/>
        <v>6</v>
      </c>
      <c r="AC10" s="55">
        <f>IF(energie&gt;Eprim,C_*K*POWER(Lambda,E10),C_*Kprim*POWER(Lambda,H10))</f>
        <v>18.625763663933618</v>
      </c>
      <c r="AK10" s="4">
        <f t="shared" si="2"/>
        <v>6</v>
      </c>
      <c r="AL10" s="11">
        <f t="shared" si="3"/>
        <v>0.2838</v>
      </c>
    </row>
    <row r="11" spans="1:38" x14ac:dyDescent="0.35">
      <c r="A11" s="20">
        <v>7</v>
      </c>
      <c r="B11" s="37" t="s">
        <v>46</v>
      </c>
      <c r="C11" s="22">
        <v>4.5354999999999999</v>
      </c>
      <c r="D11">
        <v>0.40160000000000001</v>
      </c>
      <c r="E11" s="38">
        <v>3.0659999999999998</v>
      </c>
      <c r="F11" s="39">
        <v>2.12</v>
      </c>
      <c r="G11">
        <v>0.71879999999999999</v>
      </c>
      <c r="H11" s="40">
        <v>2.7345000000000002</v>
      </c>
      <c r="I11"/>
      <c r="J11"/>
      <c r="K11" s="39"/>
      <c r="L11" s="40"/>
      <c r="M11"/>
      <c r="N11"/>
      <c r="O11" s="39"/>
      <c r="P11" s="40"/>
      <c r="Q11"/>
      <c r="R11"/>
      <c r="S11" s="39"/>
      <c r="T11" s="40"/>
      <c r="U11"/>
      <c r="V11"/>
      <c r="W11" s="39"/>
      <c r="X11" s="40"/>
      <c r="Y11" s="39"/>
      <c r="Z11" s="40"/>
      <c r="AA11" s="36" t="str">
        <f t="shared" si="0"/>
        <v>N</v>
      </c>
      <c r="AB11" s="36">
        <f t="shared" si="1"/>
        <v>7</v>
      </c>
      <c r="AC11" s="55">
        <f>IF(energie&gt;Eprim,C_*K*POWER(Lambda,E11),C_*Kprim*POWER(Lambda,H11))</f>
        <v>30.238997084275738</v>
      </c>
      <c r="AK11" s="4">
        <f t="shared" si="2"/>
        <v>7</v>
      </c>
      <c r="AL11" s="11">
        <f t="shared" si="3"/>
        <v>0.40160000000000001</v>
      </c>
    </row>
    <row r="12" spans="1:38" x14ac:dyDescent="0.35">
      <c r="A12" s="20">
        <v>8</v>
      </c>
      <c r="B12" s="37" t="s">
        <v>47</v>
      </c>
      <c r="C12" s="22">
        <v>5.3268000000000004</v>
      </c>
      <c r="D12">
        <v>0.53200000000000003</v>
      </c>
      <c r="E12" s="38">
        <v>3.0409999999999999</v>
      </c>
      <c r="F12" s="39">
        <v>2.5</v>
      </c>
      <c r="G12">
        <v>0.86539999999999995</v>
      </c>
      <c r="H12" s="40">
        <v>2.7345000000000002</v>
      </c>
      <c r="I12"/>
      <c r="J12"/>
      <c r="K12" s="39"/>
      <c r="L12" s="40"/>
      <c r="M12"/>
      <c r="N12"/>
      <c r="O12" s="39"/>
      <c r="P12" s="40"/>
      <c r="Q12"/>
      <c r="R12"/>
      <c r="S12" s="39"/>
      <c r="T12" s="40"/>
      <c r="U12"/>
      <c r="V12"/>
      <c r="W12" s="39"/>
      <c r="X12" s="40"/>
      <c r="Y12" s="39"/>
      <c r="Z12" s="40"/>
      <c r="AA12" s="36" t="str">
        <f t="shared" si="0"/>
        <v>O</v>
      </c>
      <c r="AB12" s="36">
        <f t="shared" si="1"/>
        <v>8</v>
      </c>
      <c r="AC12" s="55">
        <f>IF(energie&gt;Eprim,C_*K*POWER(Lambda,E12),C_*Kprim*POWER(Lambda,H12))</f>
        <v>45.980904001986296</v>
      </c>
      <c r="AK12" s="4">
        <f t="shared" si="2"/>
        <v>8</v>
      </c>
      <c r="AL12" s="11">
        <f t="shared" si="3"/>
        <v>0.53200000000000003</v>
      </c>
    </row>
    <row r="13" spans="1:38" x14ac:dyDescent="0.35">
      <c r="A13" s="20">
        <v>9</v>
      </c>
      <c r="B13" s="37" t="s">
        <v>1</v>
      </c>
      <c r="C13" s="22">
        <v>6.1058000000000003</v>
      </c>
      <c r="D13">
        <v>0.68540000000000001</v>
      </c>
      <c r="E13" s="38">
        <v>3.0190000000000001</v>
      </c>
      <c r="F13" s="39">
        <v>3</v>
      </c>
      <c r="G13">
        <v>1.0236000000000001</v>
      </c>
      <c r="H13" s="40">
        <v>2.7345000000000002</v>
      </c>
      <c r="I13"/>
      <c r="J13"/>
      <c r="K13" s="39"/>
      <c r="L13" s="40"/>
      <c r="M13"/>
      <c r="N13"/>
      <c r="O13" s="39"/>
      <c r="P13" s="40"/>
      <c r="Q13"/>
      <c r="R13"/>
      <c r="S13" s="39"/>
      <c r="T13" s="40"/>
      <c r="U13"/>
      <c r="V13"/>
      <c r="W13" s="39"/>
      <c r="X13" s="40"/>
      <c r="Y13" s="39"/>
      <c r="Z13" s="40"/>
      <c r="AA13" s="36" t="str">
        <f t="shared" si="0"/>
        <v>F</v>
      </c>
      <c r="AB13" s="36">
        <f t="shared" si="1"/>
        <v>9</v>
      </c>
      <c r="AC13" s="55">
        <f>IF(energie&gt;Eprim,C_*K*POWER(Lambda,E13),C_*Kprim*POWER(Lambda,H13))</f>
        <v>66.547388018420108</v>
      </c>
      <c r="AK13" s="4">
        <f t="shared" si="2"/>
        <v>9</v>
      </c>
      <c r="AL13" s="11">
        <f t="shared" si="3"/>
        <v>0.68540000000000001</v>
      </c>
    </row>
    <row r="14" spans="1:38" s="13" customFormat="1" x14ac:dyDescent="0.35">
      <c r="A14" s="28">
        <v>10</v>
      </c>
      <c r="B14" s="41" t="s">
        <v>48</v>
      </c>
      <c r="C14" s="25">
        <v>6.8418999999999999</v>
      </c>
      <c r="D14" s="30">
        <v>0.8669</v>
      </c>
      <c r="E14" s="42">
        <v>3</v>
      </c>
      <c r="F14" s="43">
        <v>3.55</v>
      </c>
      <c r="G14" s="30">
        <v>1.1984999999999999</v>
      </c>
      <c r="H14" s="44">
        <v>2.7345000000000002</v>
      </c>
      <c r="I14" s="30"/>
      <c r="J14" s="30"/>
      <c r="K14" s="43"/>
      <c r="L14" s="44"/>
      <c r="M14" s="30"/>
      <c r="N14" s="30"/>
      <c r="O14" s="43"/>
      <c r="P14" s="44"/>
      <c r="Q14" s="30"/>
      <c r="R14" s="30"/>
      <c r="S14" s="43"/>
      <c r="T14" s="44"/>
      <c r="U14" s="30"/>
      <c r="V14" s="30"/>
      <c r="W14" s="43"/>
      <c r="X14" s="44"/>
      <c r="Y14" s="43"/>
      <c r="Z14" s="44"/>
      <c r="AA14" s="36" t="str">
        <f t="shared" si="0"/>
        <v>Ne</v>
      </c>
      <c r="AB14" s="36">
        <f t="shared" si="1"/>
        <v>10</v>
      </c>
      <c r="AC14" s="55">
        <f>IF(energie&gt;Eprim,C_*K*POWER(Lambda,E14),C_*Kprim*POWER(Lambda,H14))</f>
        <v>92.6891298781605</v>
      </c>
      <c r="AK14" s="4">
        <f t="shared" si="2"/>
        <v>10</v>
      </c>
      <c r="AL14" s="11">
        <f t="shared" si="3"/>
        <v>0.8669</v>
      </c>
    </row>
    <row r="15" spans="1:38" s="11" customFormat="1" x14ac:dyDescent="0.35">
      <c r="A15" s="16">
        <v>11</v>
      </c>
      <c r="B15" s="31" t="s">
        <v>49</v>
      </c>
      <c r="C15" s="18">
        <v>7.5843999999999996</v>
      </c>
      <c r="D15" s="32">
        <v>1.0721000000000001</v>
      </c>
      <c r="E15" s="33">
        <v>2.9830000000000001</v>
      </c>
      <c r="F15" s="34">
        <v>4.4000000000000004</v>
      </c>
      <c r="G15" s="32">
        <v>1.3831</v>
      </c>
      <c r="H15" s="35">
        <v>2.7345000000000002</v>
      </c>
      <c r="I15" s="32">
        <v>6.3299999999999995E-2</v>
      </c>
      <c r="J15" s="32">
        <v>2.835</v>
      </c>
      <c r="K15" s="34"/>
      <c r="L15" s="35"/>
      <c r="M15" s="32"/>
      <c r="N15" s="32"/>
      <c r="O15" s="34"/>
      <c r="P15" s="35"/>
      <c r="Q15" s="32"/>
      <c r="R15" s="32"/>
      <c r="S15" s="34"/>
      <c r="T15" s="35"/>
      <c r="U15" s="32"/>
      <c r="V15" s="32"/>
      <c r="W15" s="34"/>
      <c r="X15" s="35"/>
      <c r="Y15" s="34"/>
      <c r="Z15" s="35"/>
      <c r="AA15" s="36" t="str">
        <f t="shared" si="0"/>
        <v>Na</v>
      </c>
      <c r="AB15" s="36">
        <f t="shared" si="1"/>
        <v>11</v>
      </c>
      <c r="AC15" s="55">
        <f t="shared" ref="AC15:AC31" si="4">IF(energie&gt;Lun,IF(energie&gt;Eprim,C_*K*POWER(Lambda,E15),IF(energie&gt;D15,C15*G15*POWER(Lambda,H15),C_*Lun*POWER(Lambda,J15))))</f>
        <v>125.10488501123821</v>
      </c>
      <c r="AK15" s="4">
        <f t="shared" si="2"/>
        <v>11</v>
      </c>
      <c r="AL15" s="11">
        <f t="shared" si="3"/>
        <v>1.0721000000000001</v>
      </c>
    </row>
    <row r="16" spans="1:38" x14ac:dyDescent="0.35">
      <c r="A16" s="20">
        <v>12</v>
      </c>
      <c r="B16" s="37" t="s">
        <v>50</v>
      </c>
      <c r="C16" s="22">
        <v>8.3104999999999993</v>
      </c>
      <c r="D16">
        <v>1.3049999999999999</v>
      </c>
      <c r="E16" s="38">
        <v>2.9670000000000001</v>
      </c>
      <c r="F16" s="39">
        <v>6.4</v>
      </c>
      <c r="G16">
        <v>1.5810999999999999</v>
      </c>
      <c r="H16" s="40">
        <v>2.7345000000000002</v>
      </c>
      <c r="I16">
        <v>8.9399999999999993E-2</v>
      </c>
      <c r="J16">
        <v>2.82</v>
      </c>
      <c r="K16" s="39"/>
      <c r="L16" s="40"/>
      <c r="M16"/>
      <c r="N16"/>
      <c r="O16" s="39"/>
      <c r="P16" s="40"/>
      <c r="Q16"/>
      <c r="R16"/>
      <c r="S16" s="39"/>
      <c r="T16" s="40"/>
      <c r="U16"/>
      <c r="V16"/>
      <c r="W16" s="39"/>
      <c r="X16" s="40"/>
      <c r="Y16" s="39"/>
      <c r="Z16" s="40"/>
      <c r="AA16" s="36" t="str">
        <f t="shared" si="0"/>
        <v>Mg</v>
      </c>
      <c r="AB16" s="36">
        <f t="shared" si="1"/>
        <v>12</v>
      </c>
      <c r="AC16" s="55">
        <f t="shared" si="4"/>
        <v>160.9944556070738</v>
      </c>
      <c r="AK16" s="4">
        <f t="shared" si="2"/>
        <v>12</v>
      </c>
      <c r="AL16" s="11">
        <f t="shared" si="3"/>
        <v>1.3049999999999999</v>
      </c>
    </row>
    <row r="17" spans="1:38" x14ac:dyDescent="0.35">
      <c r="A17" s="20">
        <v>13</v>
      </c>
      <c r="B17" s="37" t="s">
        <v>51</v>
      </c>
      <c r="C17" s="22">
        <v>8.5945999999999998</v>
      </c>
      <c r="D17">
        <v>1.5596000000000001</v>
      </c>
      <c r="E17" s="38">
        <v>2.9529999999999998</v>
      </c>
      <c r="F17" s="39">
        <v>6.2</v>
      </c>
      <c r="G17">
        <v>1.8803000000000001</v>
      </c>
      <c r="H17" s="40">
        <v>2.7345000000000002</v>
      </c>
      <c r="I17">
        <v>0.1177</v>
      </c>
      <c r="J17">
        <v>2.8050000000000002</v>
      </c>
      <c r="K17" s="39"/>
      <c r="L17" s="40"/>
      <c r="M17"/>
      <c r="N17"/>
      <c r="O17" s="39"/>
      <c r="P17" s="40"/>
      <c r="Q17"/>
      <c r="R17"/>
      <c r="S17" s="39"/>
      <c r="T17" s="40"/>
      <c r="U17"/>
      <c r="V17"/>
      <c r="W17" s="39"/>
      <c r="X17" s="40"/>
      <c r="Y17" s="39"/>
      <c r="Z17" s="40"/>
      <c r="AA17" s="36" t="str">
        <f t="shared" si="0"/>
        <v>Al</v>
      </c>
      <c r="AB17" s="36">
        <f t="shared" si="1"/>
        <v>13</v>
      </c>
      <c r="AC17" s="55">
        <f>IF(energie&gt;Lun,IF(energie&gt;Eprim,C_*K*POWER(Lambda,E17),IF(energie&gt;K,C_*Kprim*POWER(Lambda,H17),C_*Lun*POWER(Lambda,J17))))</f>
        <v>198.00549482506702</v>
      </c>
      <c r="AK17" s="4">
        <f t="shared" si="2"/>
        <v>13</v>
      </c>
      <c r="AL17" s="11">
        <f t="shared" si="3"/>
        <v>1.5596000000000001</v>
      </c>
    </row>
    <row r="18" spans="1:38" x14ac:dyDescent="0.35">
      <c r="A18" s="20">
        <v>14</v>
      </c>
      <c r="B18" s="37" t="s">
        <v>6</v>
      </c>
      <c r="C18" s="22">
        <v>9.1309000000000005</v>
      </c>
      <c r="D18">
        <v>1.8389</v>
      </c>
      <c r="E18" s="38">
        <v>2.94</v>
      </c>
      <c r="F18" s="39">
        <v>5.9</v>
      </c>
      <c r="G18">
        <v>2.1433</v>
      </c>
      <c r="H18" s="40">
        <v>2.7345000000000002</v>
      </c>
      <c r="I18">
        <v>0.1487</v>
      </c>
      <c r="J18">
        <v>2.79</v>
      </c>
      <c r="K18" s="39"/>
      <c r="L18" s="40"/>
      <c r="M18"/>
      <c r="N18"/>
      <c r="O18" s="39"/>
      <c r="P18" s="40"/>
      <c r="Q18"/>
      <c r="R18"/>
      <c r="S18" s="39"/>
      <c r="T18" s="40"/>
      <c r="U18"/>
      <c r="V18"/>
      <c r="W18" s="39"/>
      <c r="X18" s="40"/>
      <c r="Y18" s="39"/>
      <c r="Z18" s="40"/>
      <c r="AA18" s="36" t="str">
        <f t="shared" si="0"/>
        <v>Si</v>
      </c>
      <c r="AB18" s="36">
        <f t="shared" si="1"/>
        <v>14</v>
      </c>
      <c r="AC18" s="55">
        <f t="shared" si="4"/>
        <v>239.78442907915783</v>
      </c>
      <c r="AK18" s="4">
        <f t="shared" si="2"/>
        <v>14</v>
      </c>
      <c r="AL18" s="11">
        <f t="shared" si="3"/>
        <v>1.8389</v>
      </c>
    </row>
    <row r="19" spans="1:38" x14ac:dyDescent="0.35">
      <c r="A19" s="20">
        <v>15</v>
      </c>
      <c r="B19" s="37" t="s">
        <v>7</v>
      </c>
      <c r="C19" s="22">
        <v>9.6522000000000006</v>
      </c>
      <c r="D19">
        <v>2.1455000000000002</v>
      </c>
      <c r="E19" s="38">
        <v>2.927</v>
      </c>
      <c r="F19" s="39">
        <v>6.7</v>
      </c>
      <c r="G19">
        <v>2.4232999999999998</v>
      </c>
      <c r="H19" s="40">
        <v>2.7345000000000002</v>
      </c>
      <c r="I19">
        <v>0.1893</v>
      </c>
      <c r="J19">
        <v>2.7749999999999999</v>
      </c>
      <c r="K19" s="39"/>
      <c r="L19" s="40"/>
      <c r="M19"/>
      <c r="N19"/>
      <c r="O19" s="39"/>
      <c r="P19" s="40"/>
      <c r="Q19"/>
      <c r="R19"/>
      <c r="S19" s="39"/>
      <c r="T19" s="40"/>
      <c r="U19"/>
      <c r="V19"/>
      <c r="W19" s="39"/>
      <c r="X19" s="40"/>
      <c r="Y19" s="39"/>
      <c r="Z19" s="40"/>
      <c r="AA19" s="36" t="str">
        <f t="shared" si="0"/>
        <v>P</v>
      </c>
      <c r="AB19" s="36">
        <f t="shared" si="1"/>
        <v>15</v>
      </c>
      <c r="AC19" s="55">
        <f t="shared" si="4"/>
        <v>286.58794734145096</v>
      </c>
      <c r="AK19" s="4">
        <f t="shared" si="2"/>
        <v>15</v>
      </c>
      <c r="AL19" s="11">
        <f t="shared" si="3"/>
        <v>2.1455000000000002</v>
      </c>
    </row>
    <row r="20" spans="1:38" x14ac:dyDescent="0.35">
      <c r="A20" s="20">
        <v>16</v>
      </c>
      <c r="B20" s="37" t="s">
        <v>4</v>
      </c>
      <c r="C20" s="22">
        <v>10.193099999999999</v>
      </c>
      <c r="D20">
        <v>2.472</v>
      </c>
      <c r="E20" s="38">
        <v>2.9159999999999999</v>
      </c>
      <c r="F20" s="39">
        <v>7.5</v>
      </c>
      <c r="G20">
        <v>2.7107000000000001</v>
      </c>
      <c r="H20" s="40">
        <v>2.7345000000000002</v>
      </c>
      <c r="I20">
        <v>0.22919999999999999</v>
      </c>
      <c r="J20">
        <v>2.76</v>
      </c>
      <c r="K20" s="39"/>
      <c r="L20" s="40"/>
      <c r="M20"/>
      <c r="N20"/>
      <c r="O20" s="39"/>
      <c r="P20" s="40"/>
      <c r="Q20"/>
      <c r="R20"/>
      <c r="S20" s="39"/>
      <c r="T20" s="40"/>
      <c r="U20"/>
      <c r="V20"/>
      <c r="W20" s="39"/>
      <c r="X20" s="40"/>
      <c r="Y20" s="39"/>
      <c r="Z20" s="40"/>
      <c r="AA20" s="36" t="str">
        <f t="shared" si="0"/>
        <v>S</v>
      </c>
      <c r="AB20" s="36">
        <f t="shared" si="1"/>
        <v>16</v>
      </c>
      <c r="AC20" s="55">
        <f t="shared" si="4"/>
        <v>338.54169793713567</v>
      </c>
      <c r="AK20" s="4">
        <f t="shared" si="2"/>
        <v>16</v>
      </c>
      <c r="AL20" s="11">
        <f t="shared" si="3"/>
        <v>2.472</v>
      </c>
    </row>
    <row r="21" spans="1:38" x14ac:dyDescent="0.35">
      <c r="A21" s="20">
        <v>17</v>
      </c>
      <c r="B21" s="37" t="s">
        <v>5</v>
      </c>
      <c r="C21" s="22">
        <v>10.734299999999999</v>
      </c>
      <c r="D21">
        <v>2.8224</v>
      </c>
      <c r="E21" s="38">
        <v>2.9049999999999998</v>
      </c>
      <c r="F21" s="39">
        <v>8.4</v>
      </c>
      <c r="G21">
        <v>3.0108999999999999</v>
      </c>
      <c r="H21" s="40">
        <v>2.7345000000000002</v>
      </c>
      <c r="I21">
        <v>0.2702</v>
      </c>
      <c r="J21">
        <v>2.7450000000000001</v>
      </c>
      <c r="K21" s="39"/>
      <c r="L21" s="40"/>
      <c r="M21"/>
      <c r="N21"/>
      <c r="O21" s="39"/>
      <c r="P21" s="40"/>
      <c r="Q21"/>
      <c r="R21"/>
      <c r="S21" s="39"/>
      <c r="T21" s="40"/>
      <c r="U21"/>
      <c r="V21"/>
      <c r="W21" s="39"/>
      <c r="X21" s="40"/>
      <c r="Y21" s="39"/>
      <c r="Z21" s="40"/>
      <c r="AA21" s="36" t="str">
        <f t="shared" si="0"/>
        <v>Cl</v>
      </c>
      <c r="AB21" s="36">
        <f t="shared" si="1"/>
        <v>17</v>
      </c>
      <c r="AC21" s="55">
        <f t="shared" si="4"/>
        <v>395.99936338300671</v>
      </c>
      <c r="AK21" s="4">
        <f t="shared" si="2"/>
        <v>17</v>
      </c>
      <c r="AL21" s="11">
        <f t="shared" si="3"/>
        <v>2.8224</v>
      </c>
    </row>
    <row r="22" spans="1:38" x14ac:dyDescent="0.35">
      <c r="A22" s="20">
        <v>18</v>
      </c>
      <c r="B22" s="37" t="s">
        <v>52</v>
      </c>
      <c r="C22" s="22">
        <v>11.254</v>
      </c>
      <c r="D22">
        <v>3.2029000000000001</v>
      </c>
      <c r="E22" s="38">
        <v>2.895</v>
      </c>
      <c r="F22" s="39">
        <v>9.5</v>
      </c>
      <c r="G22">
        <v>3.3294999999999999</v>
      </c>
      <c r="H22" s="40">
        <v>2.7345000000000002</v>
      </c>
      <c r="I22">
        <v>0.32</v>
      </c>
      <c r="J22">
        <v>2.73</v>
      </c>
      <c r="K22" s="39"/>
      <c r="L22" s="40"/>
      <c r="M22"/>
      <c r="N22"/>
      <c r="O22" s="39"/>
      <c r="P22" s="40"/>
      <c r="Q22"/>
      <c r="R22"/>
      <c r="S22" s="39"/>
      <c r="T22" s="40"/>
      <c r="U22"/>
      <c r="V22"/>
      <c r="W22" s="39"/>
      <c r="X22" s="40"/>
      <c r="Y22" s="39"/>
      <c r="Z22" s="40"/>
      <c r="AA22" s="36" t="str">
        <f t="shared" si="0"/>
        <v>Ar</v>
      </c>
      <c r="AB22" s="36">
        <f t="shared" si="1"/>
        <v>18</v>
      </c>
      <c r="AC22" s="55">
        <f t="shared" si="4"/>
        <v>459.10323971017408</v>
      </c>
      <c r="AK22" s="4">
        <f t="shared" si="2"/>
        <v>18</v>
      </c>
      <c r="AL22" s="11">
        <f t="shared" si="3"/>
        <v>3.2029000000000001</v>
      </c>
    </row>
    <row r="23" spans="1:38" x14ac:dyDescent="0.35">
      <c r="A23" s="20">
        <v>19</v>
      </c>
      <c r="B23" s="37" t="s">
        <v>30</v>
      </c>
      <c r="C23" s="22">
        <v>11.776999999999999</v>
      </c>
      <c r="D23">
        <v>3.6074000000000002</v>
      </c>
      <c r="E23" s="38">
        <v>2.8660000000000001</v>
      </c>
      <c r="F23" s="39">
        <v>11.09</v>
      </c>
      <c r="G23">
        <v>3.6579999999999999</v>
      </c>
      <c r="H23" s="40">
        <v>2.7345000000000002</v>
      </c>
      <c r="I23">
        <v>0.37709999999999999</v>
      </c>
      <c r="J23">
        <v>2.73</v>
      </c>
      <c r="K23" s="39"/>
      <c r="L23" s="40"/>
      <c r="M23"/>
      <c r="N23"/>
      <c r="O23" s="39"/>
      <c r="P23" s="40"/>
      <c r="Q23"/>
      <c r="R23"/>
      <c r="S23" s="39"/>
      <c r="T23" s="40"/>
      <c r="U23"/>
      <c r="V23"/>
      <c r="W23" s="39"/>
      <c r="X23" s="40"/>
      <c r="Y23" s="39"/>
      <c r="Z23" s="40"/>
      <c r="AA23" s="36" t="str">
        <f t="shared" si="0"/>
        <v>K</v>
      </c>
      <c r="AB23" s="36">
        <f t="shared" si="1"/>
        <v>19</v>
      </c>
      <c r="AC23" s="55">
        <f t="shared" si="4"/>
        <v>527.84061422304558</v>
      </c>
      <c r="AK23" s="4">
        <f t="shared" si="2"/>
        <v>19</v>
      </c>
      <c r="AL23" s="11">
        <f t="shared" si="3"/>
        <v>3.6074000000000002</v>
      </c>
    </row>
    <row r="24" spans="1:38" s="13" customFormat="1" x14ac:dyDescent="0.35">
      <c r="A24" s="28">
        <v>20</v>
      </c>
      <c r="B24" s="41" t="s">
        <v>53</v>
      </c>
      <c r="C24" s="25">
        <v>12.2904</v>
      </c>
      <c r="D24" s="30">
        <v>4.0381</v>
      </c>
      <c r="E24" s="42">
        <v>2.85</v>
      </c>
      <c r="F24" s="43">
        <v>13.3</v>
      </c>
      <c r="G24" s="30">
        <v>4.0023</v>
      </c>
      <c r="H24" s="44">
        <v>2.7345000000000002</v>
      </c>
      <c r="I24" s="30">
        <v>0.43780000000000002</v>
      </c>
      <c r="J24" s="30">
        <v>2.73</v>
      </c>
      <c r="K24" s="43"/>
      <c r="L24" s="44"/>
      <c r="M24" s="30"/>
      <c r="N24" s="30"/>
      <c r="O24" s="43"/>
      <c r="P24" s="44"/>
      <c r="Q24" s="30"/>
      <c r="R24" s="30"/>
      <c r="S24" s="43"/>
      <c r="T24" s="44"/>
      <c r="U24" s="30"/>
      <c r="V24" s="30"/>
      <c r="W24" s="43"/>
      <c r="X24" s="44"/>
      <c r="Y24" s="43"/>
      <c r="Z24" s="44"/>
      <c r="AA24" s="36" t="str">
        <f t="shared" si="0"/>
        <v>Ca</v>
      </c>
      <c r="AB24" s="36">
        <f t="shared" si="1"/>
        <v>20</v>
      </c>
      <c r="AC24" s="55">
        <f t="shared" si="4"/>
        <v>602.69846282850915</v>
      </c>
      <c r="AK24" s="4">
        <f t="shared" si="2"/>
        <v>20</v>
      </c>
      <c r="AL24" s="11">
        <f t="shared" si="3"/>
        <v>4.0381</v>
      </c>
    </row>
    <row r="25" spans="1:38" s="11" customFormat="1" x14ac:dyDescent="0.35">
      <c r="A25" s="16">
        <v>21</v>
      </c>
      <c r="B25" s="31" t="s">
        <v>54</v>
      </c>
      <c r="C25" s="18">
        <v>12.512499999999999</v>
      </c>
      <c r="D25" s="32">
        <v>4.4927999999999999</v>
      </c>
      <c r="E25" s="33">
        <v>2.85</v>
      </c>
      <c r="F25" s="34">
        <v>13.2</v>
      </c>
      <c r="G25" s="32">
        <v>4.4595000000000002</v>
      </c>
      <c r="H25" s="35">
        <v>2.7345000000000002</v>
      </c>
      <c r="I25" s="32">
        <v>0.50039999999999996</v>
      </c>
      <c r="J25" s="32">
        <v>2.73</v>
      </c>
      <c r="K25" s="34"/>
      <c r="L25" s="35"/>
      <c r="M25" s="32"/>
      <c r="N25" s="32"/>
      <c r="O25" s="34"/>
      <c r="P25" s="35"/>
      <c r="Q25" s="32"/>
      <c r="R25" s="32"/>
      <c r="S25" s="34"/>
      <c r="T25" s="35"/>
      <c r="U25" s="32"/>
      <c r="V25" s="32"/>
      <c r="W25" s="34"/>
      <c r="X25" s="35"/>
      <c r="Y25" s="34"/>
      <c r="Z25" s="35"/>
      <c r="AA25" s="36" t="str">
        <f t="shared" si="0"/>
        <v>Sc</v>
      </c>
      <c r="AB25" s="36">
        <f t="shared" si="1"/>
        <v>21</v>
      </c>
      <c r="AC25" s="55">
        <f t="shared" si="4"/>
        <v>683.68285038757642</v>
      </c>
      <c r="AK25" s="4">
        <f t="shared" si="2"/>
        <v>21</v>
      </c>
      <c r="AL25" s="11">
        <f t="shared" si="3"/>
        <v>4.4927999999999999</v>
      </c>
    </row>
    <row r="26" spans="1:38" x14ac:dyDescent="0.35">
      <c r="A26" s="20">
        <v>22</v>
      </c>
      <c r="B26" s="37" t="s">
        <v>55</v>
      </c>
      <c r="C26" s="22">
        <v>12.747299999999999</v>
      </c>
      <c r="D26">
        <v>4.9664000000000001</v>
      </c>
      <c r="E26" s="38">
        <v>2.85</v>
      </c>
      <c r="F26" s="39">
        <v>13</v>
      </c>
      <c r="G26">
        <v>4.9367000000000001</v>
      </c>
      <c r="H26" s="40">
        <v>2.7345000000000002</v>
      </c>
      <c r="I26">
        <v>0.56369999999999998</v>
      </c>
      <c r="J26">
        <v>2.73</v>
      </c>
      <c r="K26" s="39"/>
      <c r="L26" s="40"/>
      <c r="M26"/>
      <c r="N26"/>
      <c r="O26" s="39"/>
      <c r="P26" s="40"/>
      <c r="Q26"/>
      <c r="R26"/>
      <c r="S26" s="39"/>
      <c r="T26" s="40"/>
      <c r="U26"/>
      <c r="V26"/>
      <c r="W26" s="39"/>
      <c r="X26" s="40"/>
      <c r="Y26" s="39"/>
      <c r="Z26" s="40"/>
      <c r="AA26" s="36" t="str">
        <f t="shared" si="0"/>
        <v>Ti</v>
      </c>
      <c r="AB26" s="36">
        <f t="shared" si="1"/>
        <v>22</v>
      </c>
      <c r="AC26" s="55">
        <f t="shared" si="4"/>
        <v>87.67985932722172</v>
      </c>
      <c r="AK26" s="4">
        <f t="shared" si="2"/>
        <v>22</v>
      </c>
      <c r="AL26" s="11">
        <f t="shared" si="3"/>
        <v>4.9664000000000001</v>
      </c>
    </row>
    <row r="27" spans="1:38" x14ac:dyDescent="0.35">
      <c r="A27" s="20">
        <v>23</v>
      </c>
      <c r="B27" s="37" t="s">
        <v>56</v>
      </c>
      <c r="C27" s="22">
        <v>12.976800000000001</v>
      </c>
      <c r="D27">
        <v>5.4650999999999996</v>
      </c>
      <c r="E27" s="38">
        <v>2.85</v>
      </c>
      <c r="F27" s="39">
        <v>12.95</v>
      </c>
      <c r="G27">
        <v>5.4397000000000002</v>
      </c>
      <c r="H27" s="40">
        <v>2.7345000000000002</v>
      </c>
      <c r="I27">
        <v>0.62819999999999998</v>
      </c>
      <c r="J27">
        <v>2.73</v>
      </c>
      <c r="K27" s="39"/>
      <c r="L27" s="40"/>
      <c r="M27"/>
      <c r="N27"/>
      <c r="O27" s="39"/>
      <c r="P27" s="40"/>
      <c r="Q27"/>
      <c r="R27"/>
      <c r="S27" s="39"/>
      <c r="T27" s="40"/>
      <c r="U27"/>
      <c r="V27"/>
      <c r="W27" s="39"/>
      <c r="X27" s="40"/>
      <c r="Y27" s="39"/>
      <c r="Z27" s="40"/>
      <c r="AA27" s="36" t="str">
        <f t="shared" si="0"/>
        <v>V</v>
      </c>
      <c r="AB27" s="36">
        <f t="shared" si="1"/>
        <v>23</v>
      </c>
      <c r="AC27" s="55">
        <f t="shared" si="4"/>
        <v>99.471609730385225</v>
      </c>
      <c r="AK27" s="4">
        <f t="shared" si="2"/>
        <v>23</v>
      </c>
      <c r="AL27" s="11">
        <f t="shared" si="3"/>
        <v>5.4650999999999996</v>
      </c>
    </row>
    <row r="28" spans="1:38" x14ac:dyDescent="0.35">
      <c r="A28" s="20">
        <v>24</v>
      </c>
      <c r="B28" s="37" t="s">
        <v>57</v>
      </c>
      <c r="C28" s="22">
        <v>13.200900000000001</v>
      </c>
      <c r="D28">
        <v>5.9892000000000003</v>
      </c>
      <c r="E28" s="38">
        <v>2.85</v>
      </c>
      <c r="F28" s="39">
        <v>12.9</v>
      </c>
      <c r="G28">
        <v>5.9684999999999997</v>
      </c>
      <c r="H28" s="40">
        <v>2.7345000000000002</v>
      </c>
      <c r="I28">
        <v>0.6946</v>
      </c>
      <c r="J28">
        <v>2.73</v>
      </c>
      <c r="K28" s="39"/>
      <c r="L28" s="40"/>
      <c r="M28"/>
      <c r="N28"/>
      <c r="O28" s="39"/>
      <c r="P28" s="40"/>
      <c r="Q28"/>
      <c r="R28"/>
      <c r="S28" s="39"/>
      <c r="T28" s="40"/>
      <c r="U28"/>
      <c r="V28"/>
      <c r="W28" s="39"/>
      <c r="X28" s="40"/>
      <c r="Y28" s="39"/>
      <c r="Z28" s="40"/>
      <c r="AA28" s="36" t="str">
        <f t="shared" si="0"/>
        <v>Cr</v>
      </c>
      <c r="AB28" s="36">
        <f t="shared" si="1"/>
        <v>24</v>
      </c>
      <c r="AC28" s="55">
        <f t="shared" si="4"/>
        <v>111.88501460884545</v>
      </c>
      <c r="AK28" s="4">
        <f t="shared" si="2"/>
        <v>24</v>
      </c>
      <c r="AL28" s="11">
        <f t="shared" si="3"/>
        <v>5.9892000000000003</v>
      </c>
    </row>
    <row r="29" spans="1:38" x14ac:dyDescent="0.35">
      <c r="A29" s="20">
        <v>25</v>
      </c>
      <c r="B29" s="37" t="s">
        <v>58</v>
      </c>
      <c r="C29" s="22">
        <v>13.419600000000001</v>
      </c>
      <c r="D29">
        <v>6.5389999999999997</v>
      </c>
      <c r="E29" s="38">
        <v>2.85</v>
      </c>
      <c r="F29" s="39">
        <v>12.6</v>
      </c>
      <c r="G29">
        <v>6.5247999999999999</v>
      </c>
      <c r="H29" s="40">
        <v>2.7345000000000002</v>
      </c>
      <c r="I29">
        <v>0.76900000000000002</v>
      </c>
      <c r="J29">
        <v>2.73</v>
      </c>
      <c r="K29" s="39"/>
      <c r="L29" s="40"/>
      <c r="M29"/>
      <c r="N29"/>
      <c r="O29" s="39"/>
      <c r="P29" s="40"/>
      <c r="Q29"/>
      <c r="R29"/>
      <c r="S29" s="39"/>
      <c r="T29" s="40"/>
      <c r="U29"/>
      <c r="V29"/>
      <c r="W29" s="39"/>
      <c r="X29" s="40"/>
      <c r="Y29" s="39"/>
      <c r="Z29" s="40"/>
      <c r="AA29" s="36" t="str">
        <f t="shared" si="0"/>
        <v>Mn</v>
      </c>
      <c r="AB29" s="36">
        <f t="shared" si="1"/>
        <v>25</v>
      </c>
      <c r="AC29" s="55">
        <f t="shared" si="4"/>
        <v>125.92139128841858</v>
      </c>
      <c r="AK29" s="4">
        <f t="shared" si="2"/>
        <v>25</v>
      </c>
      <c r="AL29" s="11">
        <f t="shared" si="3"/>
        <v>6.5389999999999997</v>
      </c>
    </row>
    <row r="30" spans="1:38" x14ac:dyDescent="0.35">
      <c r="A30" s="20">
        <v>26</v>
      </c>
      <c r="B30" s="37" t="s">
        <v>59</v>
      </c>
      <c r="C30" s="22">
        <v>13.638400000000001</v>
      </c>
      <c r="D30">
        <v>7.1120000000000001</v>
      </c>
      <c r="E30" s="38">
        <v>2.85</v>
      </c>
      <c r="F30" s="39">
        <v>12.5</v>
      </c>
      <c r="G30">
        <v>7.1041999999999996</v>
      </c>
      <c r="H30" s="40">
        <v>2.7345000000000002</v>
      </c>
      <c r="I30">
        <v>0.84609999999999996</v>
      </c>
      <c r="J30">
        <v>2.73</v>
      </c>
      <c r="K30" s="39"/>
      <c r="L30" s="40"/>
      <c r="M30"/>
      <c r="N30"/>
      <c r="O30" s="39"/>
      <c r="P30" s="40"/>
      <c r="Q30"/>
      <c r="R30"/>
      <c r="S30" s="39"/>
      <c r="T30" s="40"/>
      <c r="U30"/>
      <c r="V30"/>
      <c r="W30" s="39"/>
      <c r="X30" s="40"/>
      <c r="Y30" s="39"/>
      <c r="Z30" s="40"/>
      <c r="AA30" s="36" t="str">
        <f t="shared" si="0"/>
        <v>Fe</v>
      </c>
      <c r="AB30" s="36">
        <f t="shared" si="1"/>
        <v>26</v>
      </c>
      <c r="AC30" s="55">
        <f t="shared" si="4"/>
        <v>140.8052089835987</v>
      </c>
      <c r="AK30" s="4">
        <f t="shared" si="2"/>
        <v>26</v>
      </c>
      <c r="AL30" s="11">
        <f t="shared" si="3"/>
        <v>7.1120000000000001</v>
      </c>
    </row>
    <row r="31" spans="1:38" x14ac:dyDescent="0.35">
      <c r="A31" s="20">
        <v>27</v>
      </c>
      <c r="B31" s="37" t="s">
        <v>60</v>
      </c>
      <c r="C31" s="22">
        <v>13.855499999999999</v>
      </c>
      <c r="D31">
        <v>7.7088999999999999</v>
      </c>
      <c r="E31" s="38">
        <v>2.85</v>
      </c>
      <c r="F31" s="39">
        <v>12.4</v>
      </c>
      <c r="G31">
        <v>7.7096</v>
      </c>
      <c r="H31" s="40">
        <v>2.7345000000000002</v>
      </c>
      <c r="I31">
        <v>0.92559999999999998</v>
      </c>
      <c r="J31">
        <v>2.73</v>
      </c>
      <c r="K31" s="39"/>
      <c r="L31" s="40"/>
      <c r="M31"/>
      <c r="N31"/>
      <c r="O31" s="39"/>
      <c r="P31" s="40"/>
      <c r="Q31"/>
      <c r="R31"/>
      <c r="S31" s="39"/>
      <c r="T31" s="40"/>
      <c r="U31"/>
      <c r="V31"/>
      <c r="W31" s="39"/>
      <c r="X31" s="40"/>
      <c r="Y31" s="39"/>
      <c r="Z31" s="40"/>
      <c r="AA31" s="36" t="str">
        <f t="shared" si="0"/>
        <v>Co</v>
      </c>
      <c r="AB31" s="36">
        <f t="shared" si="1"/>
        <v>27</v>
      </c>
      <c r="AC31" s="55">
        <f t="shared" si="4"/>
        <v>156.48731945445573</v>
      </c>
      <c r="AK31" s="4">
        <f t="shared" si="2"/>
        <v>27</v>
      </c>
      <c r="AL31" s="11">
        <f t="shared" si="3"/>
        <v>7.7088999999999999</v>
      </c>
    </row>
    <row r="32" spans="1:38" s="5" customFormat="1" x14ac:dyDescent="0.35">
      <c r="A32" s="45">
        <v>28</v>
      </c>
      <c r="B32" s="37" t="s">
        <v>61</v>
      </c>
      <c r="C32" s="46">
        <v>14.0657</v>
      </c>
      <c r="D32" s="38">
        <v>8.3328000000000007</v>
      </c>
      <c r="E32" s="38">
        <v>2.85</v>
      </c>
      <c r="F32" s="47">
        <v>12.4</v>
      </c>
      <c r="G32" s="38">
        <v>8.3422999999999998</v>
      </c>
      <c r="H32" s="48">
        <v>2.7345000000000002</v>
      </c>
      <c r="I32" s="38">
        <v>1.0081</v>
      </c>
      <c r="J32" s="38">
        <v>2.73</v>
      </c>
      <c r="K32" s="47">
        <v>0.87190000000000001</v>
      </c>
      <c r="L32" s="48">
        <v>2.6143999999999998</v>
      </c>
      <c r="M32" s="38"/>
      <c r="N32" s="38"/>
      <c r="O32" s="47"/>
      <c r="P32" s="48"/>
      <c r="Q32" s="38"/>
      <c r="R32" s="38"/>
      <c r="S32" s="47"/>
      <c r="T32" s="48"/>
      <c r="U32" s="38"/>
      <c r="V32" s="38"/>
      <c r="W32" s="47"/>
      <c r="X32" s="48"/>
      <c r="Y32" s="47"/>
      <c r="Z32" s="48"/>
      <c r="AA32" s="49" t="str">
        <f t="shared" si="0"/>
        <v>Ni</v>
      </c>
      <c r="AB32" s="36">
        <f t="shared" si="1"/>
        <v>28</v>
      </c>
      <c r="AC32" s="56">
        <f>IF(energie&gt;Eprim,C_*K*POWER(Lambda,E32),IF(energie&gt;K,C_*Kprim*POWER(Lambda,H32),IF(energie&gt;Lun,C_*I32*POWER(Lambda,J32),C_*Ldeux*POWER(Lambda,L32))))</f>
        <v>173.02090043133708</v>
      </c>
      <c r="AK32" s="4">
        <f t="shared" si="2"/>
        <v>28</v>
      </c>
      <c r="AL32" s="11">
        <f t="shared" si="3"/>
        <v>8.3328000000000007</v>
      </c>
    </row>
    <row r="33" spans="1:38" x14ac:dyDescent="0.35">
      <c r="A33" s="20">
        <v>29</v>
      </c>
      <c r="B33" s="21" t="s">
        <v>62</v>
      </c>
      <c r="C33" s="22">
        <v>14.2775</v>
      </c>
      <c r="D33">
        <v>8.9788999999999994</v>
      </c>
      <c r="E33" s="38">
        <v>2.85</v>
      </c>
      <c r="F33" s="39">
        <v>12.1</v>
      </c>
      <c r="G33">
        <v>8.9987999999999992</v>
      </c>
      <c r="H33" s="40">
        <v>2.7345000000000002</v>
      </c>
      <c r="I33">
        <v>1.0961000000000001</v>
      </c>
      <c r="J33">
        <v>2.73</v>
      </c>
      <c r="K33" s="39">
        <v>0.95099999999999996</v>
      </c>
      <c r="L33" s="40">
        <v>2.6143999999999998</v>
      </c>
      <c r="M33"/>
      <c r="N33"/>
      <c r="O33" s="39"/>
      <c r="P33" s="40"/>
      <c r="Q33"/>
      <c r="R33"/>
      <c r="S33" s="39"/>
      <c r="T33" s="40"/>
      <c r="U33"/>
      <c r="V33"/>
      <c r="W33" s="39"/>
      <c r="X33" s="40"/>
      <c r="Y33" s="39"/>
      <c r="Z33" s="40"/>
      <c r="AA33" s="36" t="str">
        <f t="shared" si="0"/>
        <v>Cu</v>
      </c>
      <c r="AB33" s="36">
        <f t="shared" si="1"/>
        <v>29</v>
      </c>
      <c r="AC33" s="56">
        <f>IF(energie&gt;Eprim,C_*K*POWER(Lambda,E33),IF(energie&gt;K,C_*Kprim*POWER(Lambda,H33),IF(energie&gt;Lun,C_*I33*POWER(Lambda,J33),C_*Ldeux*POWER(Lambda,L33))))</f>
        <v>190.95716101824766</v>
      </c>
      <c r="AK33" s="4">
        <f t="shared" si="2"/>
        <v>29</v>
      </c>
      <c r="AL33" s="11">
        <f t="shared" si="3"/>
        <v>8.9788999999999994</v>
      </c>
    </row>
    <row r="34" spans="1:38" s="13" customFormat="1" x14ac:dyDescent="0.35">
      <c r="A34" s="28">
        <v>30</v>
      </c>
      <c r="B34" s="24" t="s">
        <v>63</v>
      </c>
      <c r="C34" s="25">
        <v>14.4732</v>
      </c>
      <c r="D34" s="30">
        <v>9.6585999999999999</v>
      </c>
      <c r="E34" s="42">
        <v>2.85</v>
      </c>
      <c r="F34" s="43">
        <v>12</v>
      </c>
      <c r="G34" s="30">
        <v>9.6903000000000006</v>
      </c>
      <c r="H34" s="44">
        <v>2.7345000000000002</v>
      </c>
      <c r="I34" s="30">
        <v>1.1936</v>
      </c>
      <c r="J34" s="30">
        <v>2.73</v>
      </c>
      <c r="K34" s="43">
        <v>1.0427999999999999</v>
      </c>
      <c r="L34" s="44">
        <v>2.6143999999999998</v>
      </c>
      <c r="M34" s="30">
        <v>1.0197000000000001</v>
      </c>
      <c r="N34" s="30">
        <v>2.3553999999999999</v>
      </c>
      <c r="O34" s="43">
        <v>0.13589999999999999</v>
      </c>
      <c r="P34" s="44">
        <v>2.6</v>
      </c>
      <c r="Q34" s="30"/>
      <c r="R34" s="30"/>
      <c r="S34" s="43"/>
      <c r="T34" s="44"/>
      <c r="U34" s="30"/>
      <c r="V34" s="30"/>
      <c r="W34" s="43"/>
      <c r="X34" s="44"/>
      <c r="Y34" s="43"/>
      <c r="Z34" s="44"/>
      <c r="AA34" s="36" t="str">
        <f t="shared" si="0"/>
        <v>Zn</v>
      </c>
      <c r="AB34" s="36">
        <f t="shared" si="1"/>
        <v>30</v>
      </c>
      <c r="AC34" s="56">
        <f>IF(energie&gt;F34,C_*D34*POWER(Lambda,E34),IF(energie&gt;D34,C_*G34*POWER(Lambda,H34),IF(energie&gt;I34,C_*I34*POWER(Lambda,J34),IF(energie&gt;K34,C_*K34*POWER(Lambda,L34),IF(energie&gt;M34,C_*M34*POWER(Lambda,N34),C_*O34*POWER(Lambda,P34))))))</f>
        <v>210.7933842357356</v>
      </c>
      <c r="AK34" s="4">
        <f t="shared" si="2"/>
        <v>30</v>
      </c>
      <c r="AL34" s="11">
        <f t="shared" si="3"/>
        <v>9.6585999999999999</v>
      </c>
    </row>
    <row r="35" spans="1:38" s="11" customFormat="1" x14ac:dyDescent="0.35">
      <c r="A35" s="16">
        <v>31</v>
      </c>
      <c r="B35" s="17" t="s">
        <v>64</v>
      </c>
      <c r="C35" s="18">
        <v>14.662000000000001</v>
      </c>
      <c r="D35" s="32">
        <v>10.367100000000001</v>
      </c>
      <c r="E35" s="33">
        <v>2.85</v>
      </c>
      <c r="F35" s="34">
        <v>12</v>
      </c>
      <c r="G35" s="32">
        <v>10.411300000000001</v>
      </c>
      <c r="H35" s="35">
        <v>2.7345000000000002</v>
      </c>
      <c r="I35" s="32">
        <v>1.2977000000000001</v>
      </c>
      <c r="J35" s="32">
        <v>2.73</v>
      </c>
      <c r="K35" s="34">
        <v>1.1423000000000001</v>
      </c>
      <c r="L35" s="35">
        <v>2.6143999999999998</v>
      </c>
      <c r="M35" s="32">
        <v>1.1153999999999999</v>
      </c>
      <c r="N35" s="32">
        <v>2.3553999999999999</v>
      </c>
      <c r="O35" s="34">
        <v>0.15809999999999999</v>
      </c>
      <c r="P35" s="35">
        <v>2.6</v>
      </c>
      <c r="Q35" s="32"/>
      <c r="R35" s="32"/>
      <c r="S35" s="34"/>
      <c r="T35" s="35"/>
      <c r="U35" s="32"/>
      <c r="V35" s="32"/>
      <c r="W35" s="34"/>
      <c r="X35" s="35"/>
      <c r="Y35" s="34"/>
      <c r="Z35" s="35"/>
      <c r="AA35" s="36" t="str">
        <f t="shared" si="0"/>
        <v>Ga</v>
      </c>
      <c r="AB35" s="36">
        <f t="shared" si="1"/>
        <v>31</v>
      </c>
      <c r="AC35" s="56">
        <f>IF(energie&gt;F35,C_*D35*POWER(Lambda,E35),IF(energie&gt;D35,C_*G35*POWER(Lambda,H35),IF(energie&gt;I35,C_*I35*POWER(Lambda,J35),IF(energie&gt;K35,C_*K35*POWER(Lambda,L35),IF(energie&gt;M35,C_*M35*POWER(Lambda,N35),C_*O35*POWER(Lambda,P35))))))</f>
        <v>232.16733838199829</v>
      </c>
      <c r="AK35" s="4">
        <f t="shared" si="2"/>
        <v>31</v>
      </c>
      <c r="AL35" s="11">
        <f t="shared" si="3"/>
        <v>10.367100000000001</v>
      </c>
    </row>
    <row r="36" spans="1:38" x14ac:dyDescent="0.35">
      <c r="A36" s="20">
        <v>32</v>
      </c>
      <c r="B36" s="21" t="s">
        <v>65</v>
      </c>
      <c r="C36" s="22">
        <v>14.846399999999999</v>
      </c>
      <c r="D36">
        <v>11.1031</v>
      </c>
      <c r="E36" s="38">
        <v>2.85</v>
      </c>
      <c r="F36" s="39">
        <v>12</v>
      </c>
      <c r="G36">
        <v>11.161</v>
      </c>
      <c r="H36" s="40">
        <v>2.7345000000000002</v>
      </c>
      <c r="I36">
        <v>1.4142999999999999</v>
      </c>
      <c r="J36">
        <v>2.73</v>
      </c>
      <c r="K36" s="39">
        <v>1.2478</v>
      </c>
      <c r="L36" s="40">
        <v>2.6143999999999998</v>
      </c>
      <c r="M36">
        <v>1.2166999999999999</v>
      </c>
      <c r="N36">
        <v>2.3553999999999999</v>
      </c>
      <c r="O36" s="39">
        <v>0.18</v>
      </c>
      <c r="P36" s="40">
        <v>2.6</v>
      </c>
      <c r="Q36"/>
      <c r="R36"/>
      <c r="S36" s="39"/>
      <c r="T36" s="40"/>
      <c r="U36"/>
      <c r="V36"/>
      <c r="W36" s="39"/>
      <c r="X36" s="40"/>
      <c r="Y36" s="39"/>
      <c r="Z36" s="40"/>
      <c r="AA36" s="36" t="str">
        <f t="shared" si="0"/>
        <v>Ge</v>
      </c>
      <c r="AB36" s="36">
        <f t="shared" si="1"/>
        <v>32</v>
      </c>
      <c r="AC36" s="56">
        <f>IF(energie&gt;F36,C_*D36*POWER(Lambda,E36),IF(energie&gt;D36,C_*G36*POWER(Lambda,H36),IF(energie&gt;I36,C_*I36*POWER(Lambda,J36),IF(energie&gt;K36,C_*K36*POWER(Lambda,L36),IF(energie&gt;M36,C_*M36*POWER(Lambda,N36),C_*O36*POWER(Lambda,P36))))))</f>
        <v>256.21013276428778</v>
      </c>
      <c r="AK36" s="4">
        <f t="shared" si="2"/>
        <v>32</v>
      </c>
      <c r="AL36" s="11">
        <f t="shared" si="3"/>
        <v>11.1031</v>
      </c>
    </row>
    <row r="37" spans="1:38" x14ac:dyDescent="0.35">
      <c r="A37" s="20">
        <v>33</v>
      </c>
      <c r="B37" s="21" t="s">
        <v>66</v>
      </c>
      <c r="C37" s="22">
        <v>15.0268</v>
      </c>
      <c r="D37">
        <v>11.8667</v>
      </c>
      <c r="E37" s="38">
        <v>2.85</v>
      </c>
      <c r="F37" s="39">
        <v>12</v>
      </c>
      <c r="G37">
        <v>11.939299999999999</v>
      </c>
      <c r="H37" s="40">
        <v>2.7345000000000002</v>
      </c>
      <c r="I37">
        <v>1.5265</v>
      </c>
      <c r="J37">
        <v>2.73</v>
      </c>
      <c r="K37" s="39">
        <v>1.3586</v>
      </c>
      <c r="L37" s="40">
        <v>2.6143999999999998</v>
      </c>
      <c r="M37">
        <v>1.3230999999999999</v>
      </c>
      <c r="N37">
        <v>2.3553999999999999</v>
      </c>
      <c r="O37" s="39">
        <v>0.20349999999999999</v>
      </c>
      <c r="P37" s="40">
        <v>2.6</v>
      </c>
      <c r="Q37"/>
      <c r="R37"/>
      <c r="S37" s="39"/>
      <c r="T37" s="40"/>
      <c r="U37"/>
      <c r="V37"/>
      <c r="W37" s="39"/>
      <c r="X37" s="40"/>
      <c r="Y37" s="39"/>
      <c r="Z37" s="40"/>
      <c r="AA37" s="36" t="str">
        <f t="shared" si="0"/>
        <v>As</v>
      </c>
      <c r="AB37" s="36">
        <f t="shared" si="1"/>
        <v>33</v>
      </c>
      <c r="AC37" s="56">
        <f>IF(energie&gt;F37,C_*D37*POWER(Lambda,E37),IF(energie&gt;D37,C_*G37*POWER(Lambda,H37),IF(energie&gt;I37,C_*I37*POWER(Lambda,J37),IF(energie&gt;K37,C_*K37*POWER(Lambda,L37),IF(energie&gt;M37,C_*M37*POWER(Lambda,N37),C_*O37*POWER(Lambda,P37))))))</f>
        <v>279.89614537845711</v>
      </c>
      <c r="AK37" s="4">
        <f t="shared" si="2"/>
        <v>33</v>
      </c>
      <c r="AL37" s="11">
        <f t="shared" si="3"/>
        <v>11.8667</v>
      </c>
    </row>
    <row r="38" spans="1:38" x14ac:dyDescent="0.35">
      <c r="A38" s="45">
        <v>34</v>
      </c>
      <c r="B38" s="37" t="s">
        <v>67</v>
      </c>
      <c r="C38" s="46">
        <v>15.203799999999999</v>
      </c>
      <c r="D38" s="38">
        <v>12.6578</v>
      </c>
      <c r="E38" s="38">
        <v>2.85</v>
      </c>
      <c r="F38" s="47"/>
      <c r="G38" s="38"/>
      <c r="H38" s="48"/>
      <c r="I38" s="38">
        <v>1.6538999999999999</v>
      </c>
      <c r="J38" s="38">
        <v>2.73</v>
      </c>
      <c r="K38" s="47">
        <v>1.4762</v>
      </c>
      <c r="L38" s="48">
        <v>2.6143999999999998</v>
      </c>
      <c r="M38" s="38">
        <v>1.4358</v>
      </c>
      <c r="N38" s="38">
        <v>2.3553999999999999</v>
      </c>
      <c r="O38" s="47">
        <v>0.23150000000000001</v>
      </c>
      <c r="P38" s="48">
        <v>2.6</v>
      </c>
      <c r="Q38" s="38"/>
      <c r="R38" s="38"/>
      <c r="S38" s="47"/>
      <c r="T38" s="48"/>
      <c r="U38" s="38"/>
      <c r="V38" s="38"/>
      <c r="W38" s="47"/>
      <c r="X38" s="48"/>
      <c r="Y38" s="47"/>
      <c r="Z38" s="48"/>
      <c r="AA38" s="49" t="str">
        <f t="shared" si="0"/>
        <v>Se</v>
      </c>
      <c r="AB38" s="36">
        <f t="shared" si="1"/>
        <v>34</v>
      </c>
      <c r="AC38" s="56">
        <f t="shared" ref="AC38:AC54" si="5">IF(energie&gt;K,C_*K*POWER(Lambda,E38),IF(energie&gt;Lun,C_*I38*POWER(Lambda,J38),IF(energie&gt;Ldeux,C_*K38*POWER(Lambda,L38),IF(energie&gt;Ltrois,C_*M38*POWER(Lambda,N38),C_*O38*POWER(Lambda,P38)))))</f>
        <v>306.82800617464483</v>
      </c>
      <c r="AK38" s="4">
        <f t="shared" si="2"/>
        <v>34</v>
      </c>
      <c r="AL38" s="11">
        <f t="shared" si="3"/>
        <v>12.6578</v>
      </c>
    </row>
    <row r="39" spans="1:38" x14ac:dyDescent="0.35">
      <c r="A39" s="45">
        <v>35</v>
      </c>
      <c r="B39" s="37" t="s">
        <v>68</v>
      </c>
      <c r="C39" s="46">
        <v>15.380699999999999</v>
      </c>
      <c r="D39" s="38">
        <v>13.473699999999999</v>
      </c>
      <c r="E39" s="38">
        <v>2.85</v>
      </c>
      <c r="F39" s="47"/>
      <c r="G39" s="38"/>
      <c r="H39" s="48"/>
      <c r="I39" s="38">
        <v>1.782</v>
      </c>
      <c r="J39" s="38">
        <v>2.73</v>
      </c>
      <c r="K39" s="47">
        <v>1.5960000000000001</v>
      </c>
      <c r="L39" s="48">
        <v>2.6143999999999998</v>
      </c>
      <c r="M39" s="38">
        <v>1.5499000000000001</v>
      </c>
      <c r="N39" s="38">
        <v>2.3553999999999999</v>
      </c>
      <c r="O39" s="47">
        <v>0.25650000000000001</v>
      </c>
      <c r="P39" s="48">
        <v>2.6</v>
      </c>
      <c r="Q39" s="38"/>
      <c r="R39" s="38"/>
      <c r="S39" s="47"/>
      <c r="T39" s="48"/>
      <c r="U39" s="38"/>
      <c r="V39" s="38"/>
      <c r="W39" s="47"/>
      <c r="X39" s="48"/>
      <c r="Y39" s="47"/>
      <c r="Z39" s="48"/>
      <c r="AA39" s="49" t="str">
        <f t="shared" si="0"/>
        <v>Br</v>
      </c>
      <c r="AB39" s="36">
        <f t="shared" si="1"/>
        <v>35</v>
      </c>
      <c r="AC39" s="56">
        <f t="shared" si="5"/>
        <v>334.43937549875966</v>
      </c>
      <c r="AK39" s="4">
        <f t="shared" si="2"/>
        <v>35</v>
      </c>
      <c r="AL39" s="11">
        <f t="shared" si="3"/>
        <v>13.473699999999999</v>
      </c>
    </row>
    <row r="40" spans="1:38" x14ac:dyDescent="0.35">
      <c r="A40" s="45">
        <v>36</v>
      </c>
      <c r="B40" s="37" t="s">
        <v>69</v>
      </c>
      <c r="C40" s="46">
        <v>15.545199999999999</v>
      </c>
      <c r="D40" s="38">
        <v>14.3256</v>
      </c>
      <c r="E40" s="38">
        <v>2.85</v>
      </c>
      <c r="F40" s="47"/>
      <c r="G40" s="38"/>
      <c r="H40" s="48"/>
      <c r="I40" s="38">
        <v>1.921</v>
      </c>
      <c r="J40" s="38">
        <v>2.73</v>
      </c>
      <c r="K40" s="47">
        <v>1.7272000000000001</v>
      </c>
      <c r="L40" s="48">
        <v>2.6143999999999998</v>
      </c>
      <c r="M40" s="38">
        <v>1.6749000000000001</v>
      </c>
      <c r="N40" s="38">
        <v>2.3553999999999999</v>
      </c>
      <c r="O40" s="47">
        <v>0.28499999999999998</v>
      </c>
      <c r="P40" s="48">
        <v>2.6</v>
      </c>
      <c r="Q40" s="38"/>
      <c r="R40" s="38"/>
      <c r="S40" s="47"/>
      <c r="T40" s="48"/>
      <c r="U40" s="38"/>
      <c r="V40" s="38"/>
      <c r="W40" s="47"/>
      <c r="X40" s="48"/>
      <c r="Y40" s="47"/>
      <c r="Z40" s="48"/>
      <c r="AA40" s="49" t="str">
        <f t="shared" si="0"/>
        <v>Kr</v>
      </c>
      <c r="AB40" s="36">
        <f t="shared" si="1"/>
        <v>36</v>
      </c>
      <c r="AC40" s="56">
        <f t="shared" si="5"/>
        <v>364.38230732758217</v>
      </c>
      <c r="AK40" s="4">
        <f t="shared" si="2"/>
        <v>36</v>
      </c>
      <c r="AL40" s="11">
        <f t="shared" si="3"/>
        <v>14.3256</v>
      </c>
    </row>
    <row r="41" spans="1:38" x14ac:dyDescent="0.35">
      <c r="A41" s="45">
        <v>37</v>
      </c>
      <c r="B41" s="37" t="s">
        <v>70</v>
      </c>
      <c r="C41" s="46">
        <v>15.713200000000001</v>
      </c>
      <c r="D41" s="38">
        <v>15.1997</v>
      </c>
      <c r="E41" s="38">
        <v>2.85</v>
      </c>
      <c r="F41" s="47"/>
      <c r="G41" s="38"/>
      <c r="H41" s="48"/>
      <c r="I41" s="38">
        <v>2.0651000000000002</v>
      </c>
      <c r="J41" s="38">
        <v>2.73</v>
      </c>
      <c r="K41" s="47">
        <v>1.8638999999999999</v>
      </c>
      <c r="L41" s="48">
        <v>2.6143999999999998</v>
      </c>
      <c r="M41" s="38">
        <v>1.8044</v>
      </c>
      <c r="N41" s="38">
        <v>2.3553999999999999</v>
      </c>
      <c r="O41" s="47">
        <v>0.3221</v>
      </c>
      <c r="P41" s="48">
        <v>2.6</v>
      </c>
      <c r="Q41" s="38"/>
      <c r="R41" s="38"/>
      <c r="S41" s="47"/>
      <c r="T41" s="48"/>
      <c r="U41" s="38"/>
      <c r="V41" s="38"/>
      <c r="W41" s="47"/>
      <c r="X41" s="48"/>
      <c r="Y41" s="47"/>
      <c r="Z41" s="48"/>
      <c r="AA41" s="49" t="str">
        <f t="shared" si="0"/>
        <v>Rb</v>
      </c>
      <c r="AB41" s="36">
        <f t="shared" si="1"/>
        <v>37</v>
      </c>
      <c r="AC41" s="56">
        <f t="shared" si="5"/>
        <v>395.94907047150775</v>
      </c>
      <c r="AK41" s="4">
        <f t="shared" si="2"/>
        <v>37</v>
      </c>
      <c r="AL41" s="11">
        <f t="shared" si="3"/>
        <v>15.1997</v>
      </c>
    </row>
    <row r="42" spans="1:38" x14ac:dyDescent="0.35">
      <c r="A42" s="45">
        <v>38</v>
      </c>
      <c r="B42" s="37" t="s">
        <v>71</v>
      </c>
      <c r="C42" s="46">
        <v>15.8756</v>
      </c>
      <c r="D42" s="38">
        <v>16.104600000000001</v>
      </c>
      <c r="E42" s="38">
        <v>2.85</v>
      </c>
      <c r="F42" s="47"/>
      <c r="G42" s="38"/>
      <c r="H42" s="48"/>
      <c r="I42" s="38">
        <v>2.2162999999999999</v>
      </c>
      <c r="J42" s="38">
        <v>2.73</v>
      </c>
      <c r="K42" s="47">
        <v>2.0068000000000001</v>
      </c>
      <c r="L42" s="48">
        <v>2.6143999999999998</v>
      </c>
      <c r="M42" s="38">
        <v>1.9396</v>
      </c>
      <c r="N42" s="38">
        <v>2.3553999999999999</v>
      </c>
      <c r="O42" s="47">
        <v>0.35749999999999998</v>
      </c>
      <c r="P42" s="48">
        <v>2.6</v>
      </c>
      <c r="Q42" s="38"/>
      <c r="R42" s="38"/>
      <c r="S42" s="47"/>
      <c r="T42" s="48"/>
      <c r="U42" s="38"/>
      <c r="V42" s="38"/>
      <c r="W42" s="47"/>
      <c r="X42" s="48"/>
      <c r="Y42" s="47"/>
      <c r="Z42" s="48"/>
      <c r="AA42" s="49" t="str">
        <f t="shared" si="0"/>
        <v>Sr</v>
      </c>
      <c r="AB42" s="36">
        <f t="shared" si="1"/>
        <v>38</v>
      </c>
      <c r="AC42" s="56">
        <f t="shared" si="5"/>
        <v>429.3310485814448</v>
      </c>
      <c r="AK42" s="4">
        <f t="shared" si="2"/>
        <v>38</v>
      </c>
      <c r="AL42" s="11">
        <f t="shared" si="3"/>
        <v>16.104600000000001</v>
      </c>
    </row>
    <row r="43" spans="1:38" x14ac:dyDescent="0.35">
      <c r="A43" s="45">
        <v>39</v>
      </c>
      <c r="B43" s="37" t="s">
        <v>72</v>
      </c>
      <c r="C43" s="46">
        <v>16.034800000000001</v>
      </c>
      <c r="D43" s="38">
        <v>17.038399999999999</v>
      </c>
      <c r="E43" s="38">
        <v>2.85</v>
      </c>
      <c r="F43" s="47"/>
      <c r="G43" s="38"/>
      <c r="H43" s="48"/>
      <c r="I43" s="38">
        <v>2.3725000000000001</v>
      </c>
      <c r="J43" s="38">
        <v>2.73</v>
      </c>
      <c r="K43" s="47">
        <v>2.1555</v>
      </c>
      <c r="L43" s="48">
        <v>2.6143999999999998</v>
      </c>
      <c r="M43" s="38">
        <v>2.08</v>
      </c>
      <c r="N43" s="38">
        <v>2.3553999999999999</v>
      </c>
      <c r="O43" s="47">
        <v>0.39360000000000001</v>
      </c>
      <c r="P43" s="48">
        <v>2.6</v>
      </c>
      <c r="Q43" s="38"/>
      <c r="R43" s="38"/>
      <c r="S43" s="47"/>
      <c r="T43" s="48"/>
      <c r="U43" s="38"/>
      <c r="V43" s="38"/>
      <c r="W43" s="47"/>
      <c r="X43" s="48"/>
      <c r="Y43" s="47"/>
      <c r="Z43" s="48"/>
      <c r="AA43" s="49" t="str">
        <f t="shared" si="0"/>
        <v>Y</v>
      </c>
      <c r="AB43" s="36">
        <f t="shared" si="1"/>
        <v>39</v>
      </c>
      <c r="AC43" s="56">
        <f t="shared" si="5"/>
        <v>464.19811360846245</v>
      </c>
      <c r="AK43" s="4">
        <f t="shared" si="2"/>
        <v>39</v>
      </c>
      <c r="AL43" s="11">
        <f t="shared" si="3"/>
        <v>17.038399999999999</v>
      </c>
    </row>
    <row r="44" spans="1:38" s="13" customFormat="1" x14ac:dyDescent="0.35">
      <c r="A44" s="50">
        <v>40</v>
      </c>
      <c r="B44" s="41" t="s">
        <v>73</v>
      </c>
      <c r="C44" s="51">
        <v>16.194199999999999</v>
      </c>
      <c r="D44" s="42">
        <v>17.997599999999998</v>
      </c>
      <c r="E44" s="42">
        <v>2.85</v>
      </c>
      <c r="F44" s="52"/>
      <c r="G44" s="42"/>
      <c r="H44" s="53"/>
      <c r="I44" s="42">
        <v>2.5316000000000001</v>
      </c>
      <c r="J44" s="42">
        <v>2.73</v>
      </c>
      <c r="K44" s="52">
        <v>2.3067000000000002</v>
      </c>
      <c r="L44" s="53">
        <v>2.6143999999999998</v>
      </c>
      <c r="M44" s="42">
        <v>2.2223000000000002</v>
      </c>
      <c r="N44" s="42">
        <v>2.3553999999999999</v>
      </c>
      <c r="O44" s="52">
        <v>0.43030000000000002</v>
      </c>
      <c r="P44" s="53">
        <v>2.6</v>
      </c>
      <c r="Q44" s="42"/>
      <c r="R44" s="42"/>
      <c r="S44" s="52"/>
      <c r="T44" s="53"/>
      <c r="U44" s="42"/>
      <c r="V44" s="42"/>
      <c r="W44" s="52"/>
      <c r="X44" s="53"/>
      <c r="Y44" s="52"/>
      <c r="Z44" s="53"/>
      <c r="AA44" s="49" t="str">
        <f t="shared" si="0"/>
        <v>Zr</v>
      </c>
      <c r="AB44" s="36">
        <f t="shared" si="1"/>
        <v>40</v>
      </c>
      <c r="AC44" s="56">
        <f t="shared" si="5"/>
        <v>500.25125669328816</v>
      </c>
      <c r="AK44" s="4">
        <f t="shared" si="2"/>
        <v>40</v>
      </c>
      <c r="AL44" s="11">
        <f t="shared" si="3"/>
        <v>17.997599999999998</v>
      </c>
    </row>
    <row r="45" spans="1:38" x14ac:dyDescent="0.35">
      <c r="A45" s="45">
        <v>41</v>
      </c>
      <c r="B45" s="37" t="s">
        <v>74</v>
      </c>
      <c r="C45" s="46">
        <v>16.3507</v>
      </c>
      <c r="D45" s="38">
        <v>18.985600000000002</v>
      </c>
      <c r="E45" s="38">
        <v>2.85</v>
      </c>
      <c r="F45" s="47"/>
      <c r="G45" s="38"/>
      <c r="H45" s="48"/>
      <c r="I45" s="38">
        <v>2.6977000000000002</v>
      </c>
      <c r="J45" s="38">
        <v>2.73</v>
      </c>
      <c r="K45" s="47">
        <v>2.4647000000000001</v>
      </c>
      <c r="L45" s="48">
        <v>2.6143999999999998</v>
      </c>
      <c r="M45" s="38">
        <v>2.3704999999999998</v>
      </c>
      <c r="N45" s="38">
        <v>2.3553999999999999</v>
      </c>
      <c r="O45" s="47">
        <v>0.46839999999999998</v>
      </c>
      <c r="P45" s="48">
        <v>2.6</v>
      </c>
      <c r="Q45" s="38"/>
      <c r="R45" s="38"/>
      <c r="S45" s="47"/>
      <c r="T45" s="48"/>
      <c r="U45" s="38"/>
      <c r="V45" s="38"/>
      <c r="W45" s="47"/>
      <c r="X45" s="48"/>
      <c r="Y45" s="47"/>
      <c r="Z45" s="48"/>
      <c r="AA45" s="49" t="str">
        <f t="shared" si="0"/>
        <v>Nb</v>
      </c>
      <c r="AB45" s="36">
        <f t="shared" si="1"/>
        <v>41</v>
      </c>
      <c r="AC45" s="56">
        <f t="shared" si="5"/>
        <v>538.2246759309852</v>
      </c>
      <c r="AK45" s="4">
        <f t="shared" si="2"/>
        <v>41</v>
      </c>
      <c r="AL45" s="11">
        <f t="shared" si="3"/>
        <v>18.985600000000002</v>
      </c>
    </row>
    <row r="46" spans="1:38" x14ac:dyDescent="0.35">
      <c r="A46" s="45">
        <v>42</v>
      </c>
      <c r="B46" s="37" t="s">
        <v>75</v>
      </c>
      <c r="C46" s="46">
        <v>16.507100000000001</v>
      </c>
      <c r="D46" s="38">
        <v>19.999500000000001</v>
      </c>
      <c r="E46" s="38">
        <v>2.85</v>
      </c>
      <c r="F46" s="47"/>
      <c r="G46" s="38"/>
      <c r="H46" s="48"/>
      <c r="I46" s="38">
        <v>2.8654999999999999</v>
      </c>
      <c r="J46" s="38">
        <v>2.73</v>
      </c>
      <c r="K46" s="47">
        <v>2.6251000000000002</v>
      </c>
      <c r="L46" s="48">
        <v>2.6143999999999998</v>
      </c>
      <c r="M46" s="38">
        <v>2.5202</v>
      </c>
      <c r="N46" s="38">
        <v>2.3553999999999999</v>
      </c>
      <c r="O46" s="47">
        <v>0.50460000000000005</v>
      </c>
      <c r="P46" s="48">
        <v>2.6</v>
      </c>
      <c r="Q46" s="38"/>
      <c r="R46" s="38"/>
      <c r="S46" s="47"/>
      <c r="T46" s="48"/>
      <c r="U46" s="38"/>
      <c r="V46" s="38"/>
      <c r="W46" s="47"/>
      <c r="X46" s="48"/>
      <c r="Y46" s="47"/>
      <c r="Z46" s="48"/>
      <c r="AA46" s="49" t="str">
        <f t="shared" si="0"/>
        <v>Mo</v>
      </c>
      <c r="AB46" s="36">
        <f t="shared" si="1"/>
        <v>42</v>
      </c>
      <c r="AC46" s="56">
        <f t="shared" si="5"/>
        <v>577.17139336339096</v>
      </c>
      <c r="AK46" s="4">
        <f t="shared" si="2"/>
        <v>42</v>
      </c>
      <c r="AL46" s="11">
        <f t="shared" si="3"/>
        <v>19.999500000000001</v>
      </c>
    </row>
    <row r="47" spans="1:38" x14ac:dyDescent="0.35">
      <c r="A47" s="45">
        <v>43</v>
      </c>
      <c r="B47" s="37" t="s">
        <v>76</v>
      </c>
      <c r="C47" s="46">
        <v>16.659500000000001</v>
      </c>
      <c r="D47" s="38">
        <v>21.044</v>
      </c>
      <c r="E47" s="38">
        <v>2.85</v>
      </c>
      <c r="F47" s="47"/>
      <c r="G47" s="38"/>
      <c r="H47" s="48"/>
      <c r="I47" s="38">
        <v>3.0425</v>
      </c>
      <c r="J47" s="38">
        <v>2.73</v>
      </c>
      <c r="K47" s="47">
        <v>2.7932000000000001</v>
      </c>
      <c r="L47" s="48">
        <v>2.6143999999999998</v>
      </c>
      <c r="M47" s="38">
        <v>2.6768999999999998</v>
      </c>
      <c r="N47" s="38">
        <v>2.3553999999999999</v>
      </c>
      <c r="O47" s="47">
        <v>0.54</v>
      </c>
      <c r="P47" s="48">
        <v>2.6</v>
      </c>
      <c r="Q47" s="38"/>
      <c r="R47" s="38"/>
      <c r="S47" s="47"/>
      <c r="T47" s="48"/>
      <c r="U47" s="38"/>
      <c r="V47" s="38"/>
      <c r="W47" s="47"/>
      <c r="X47" s="48"/>
      <c r="Y47" s="47"/>
      <c r="Z47" s="48"/>
      <c r="AA47" s="49" t="str">
        <f t="shared" si="0"/>
        <v>Tc</v>
      </c>
      <c r="AB47" s="36">
        <f t="shared" si="1"/>
        <v>43</v>
      </c>
      <c r="AC47" s="56">
        <f t="shared" si="5"/>
        <v>618.4807009746188</v>
      </c>
      <c r="AK47" s="4">
        <f t="shared" si="2"/>
        <v>43</v>
      </c>
      <c r="AL47" s="11">
        <f t="shared" si="3"/>
        <v>21.044</v>
      </c>
    </row>
    <row r="48" spans="1:38" x14ac:dyDescent="0.35">
      <c r="A48" s="45">
        <v>44</v>
      </c>
      <c r="B48" s="37" t="s">
        <v>77</v>
      </c>
      <c r="C48" s="46">
        <v>16.809699999999999</v>
      </c>
      <c r="D48" s="38">
        <v>22.1172</v>
      </c>
      <c r="E48" s="38">
        <v>2.85</v>
      </c>
      <c r="F48" s="47"/>
      <c r="G48" s="38"/>
      <c r="H48" s="48"/>
      <c r="I48" s="38">
        <v>3.2240000000000002</v>
      </c>
      <c r="J48" s="38">
        <v>2.73</v>
      </c>
      <c r="K48" s="47">
        <v>2.9668999999999999</v>
      </c>
      <c r="L48" s="48">
        <v>2.6143999999999998</v>
      </c>
      <c r="M48" s="38">
        <v>2.8378999999999999</v>
      </c>
      <c r="N48" s="38">
        <v>2.3553999999999999</v>
      </c>
      <c r="O48" s="47">
        <v>0.58499999999999996</v>
      </c>
      <c r="P48" s="48">
        <v>2.6</v>
      </c>
      <c r="Q48" s="38"/>
      <c r="R48" s="38"/>
      <c r="S48" s="47"/>
      <c r="T48" s="48"/>
      <c r="U48" s="38"/>
      <c r="V48" s="38"/>
      <c r="W48" s="47"/>
      <c r="X48" s="48"/>
      <c r="Y48" s="47"/>
      <c r="Z48" s="48"/>
      <c r="AA48" s="49" t="str">
        <f t="shared" si="0"/>
        <v>Ru</v>
      </c>
      <c r="AB48" s="36">
        <f t="shared" si="1"/>
        <v>44</v>
      </c>
      <c r="AC48" s="56">
        <f t="shared" si="5"/>
        <v>661.28488876433289</v>
      </c>
      <c r="AK48" s="4">
        <f t="shared" si="2"/>
        <v>44</v>
      </c>
      <c r="AL48" s="11">
        <f t="shared" si="3"/>
        <v>22.1172</v>
      </c>
    </row>
    <row r="49" spans="1:38" x14ac:dyDescent="0.35">
      <c r="A49" s="45">
        <v>45</v>
      </c>
      <c r="B49" s="37" t="s">
        <v>78</v>
      </c>
      <c r="C49" s="46">
        <v>16.9573</v>
      </c>
      <c r="D49" s="38">
        <v>23.219899999999999</v>
      </c>
      <c r="E49" s="38">
        <v>2.85</v>
      </c>
      <c r="F49" s="47"/>
      <c r="G49" s="38"/>
      <c r="H49" s="48"/>
      <c r="I49" s="38">
        <v>3.4119000000000002</v>
      </c>
      <c r="J49" s="38">
        <v>2.73</v>
      </c>
      <c r="K49" s="47">
        <v>3.1461000000000001</v>
      </c>
      <c r="L49" s="48">
        <v>2.6143999999999998</v>
      </c>
      <c r="M49" s="38">
        <v>3.0038</v>
      </c>
      <c r="N49" s="38">
        <v>2.3553999999999999</v>
      </c>
      <c r="O49" s="47">
        <v>0.62709999999999999</v>
      </c>
      <c r="P49" s="48">
        <v>2.6</v>
      </c>
      <c r="Q49" s="38"/>
      <c r="R49" s="38"/>
      <c r="S49" s="47"/>
      <c r="T49" s="48"/>
      <c r="U49" s="38"/>
      <c r="V49" s="38"/>
      <c r="W49" s="47"/>
      <c r="X49" s="48"/>
      <c r="Y49" s="47"/>
      <c r="Z49" s="48"/>
      <c r="AA49" s="49" t="str">
        <f t="shared" si="0"/>
        <v>Rh</v>
      </c>
      <c r="AB49" s="36">
        <f t="shared" si="1"/>
        <v>45</v>
      </c>
      <c r="AC49" s="56">
        <f t="shared" si="5"/>
        <v>705.97057537450826</v>
      </c>
      <c r="AK49" s="4">
        <f t="shared" si="2"/>
        <v>45</v>
      </c>
      <c r="AL49" s="11">
        <f t="shared" si="3"/>
        <v>23.219899999999999</v>
      </c>
    </row>
    <row r="50" spans="1:38" x14ac:dyDescent="0.35">
      <c r="A50" s="20">
        <v>46</v>
      </c>
      <c r="B50" s="21" t="s">
        <v>79</v>
      </c>
      <c r="C50" s="22">
        <v>17.1037</v>
      </c>
      <c r="D50">
        <v>24.350300000000001</v>
      </c>
      <c r="E50" s="38">
        <v>2.85</v>
      </c>
      <c r="F50" s="39"/>
      <c r="G50"/>
      <c r="H50" s="40"/>
      <c r="I50">
        <v>3.6042999999999998</v>
      </c>
      <c r="J50">
        <v>2.722</v>
      </c>
      <c r="K50" s="39">
        <v>3.3302999999999998</v>
      </c>
      <c r="L50" s="40">
        <v>2.6143999999999998</v>
      </c>
      <c r="M50">
        <v>3.1732999999999998</v>
      </c>
      <c r="N50">
        <v>2.3553999999999999</v>
      </c>
      <c r="O50" s="39">
        <v>0.66990000000000005</v>
      </c>
      <c r="P50" s="40">
        <v>2.6</v>
      </c>
      <c r="Q50"/>
      <c r="R50"/>
      <c r="S50" s="39"/>
      <c r="T50" s="40"/>
      <c r="U50"/>
      <c r="V50"/>
      <c r="W50" s="39"/>
      <c r="X50" s="40"/>
      <c r="Y50" s="39"/>
      <c r="Z50" s="40"/>
      <c r="AA50" s="36" t="str">
        <f t="shared" si="0"/>
        <v>Pd</v>
      </c>
      <c r="AB50" s="36">
        <f t="shared" si="1"/>
        <v>46</v>
      </c>
      <c r="AC50" s="56">
        <f t="shared" si="5"/>
        <v>746.7253872359048</v>
      </c>
      <c r="AK50" s="4">
        <f t="shared" si="2"/>
        <v>46</v>
      </c>
      <c r="AL50" s="11">
        <f t="shared" si="3"/>
        <v>24.350300000000001</v>
      </c>
    </row>
    <row r="51" spans="1:38" x14ac:dyDescent="0.35">
      <c r="A51" s="20">
        <v>47</v>
      </c>
      <c r="B51" s="21" t="s">
        <v>80</v>
      </c>
      <c r="C51" s="22">
        <v>17.2453</v>
      </c>
      <c r="D51">
        <v>25.513999999999999</v>
      </c>
      <c r="E51" s="38">
        <v>2.85</v>
      </c>
      <c r="F51" s="39"/>
      <c r="G51"/>
      <c r="H51" s="40"/>
      <c r="I51">
        <v>3.8058000000000001</v>
      </c>
      <c r="J51">
        <v>2.714</v>
      </c>
      <c r="K51" s="39">
        <v>3.5236999999999998</v>
      </c>
      <c r="L51" s="40">
        <v>2.6143999999999998</v>
      </c>
      <c r="M51">
        <v>3.3511000000000002</v>
      </c>
      <c r="N51">
        <v>2.3553999999999999</v>
      </c>
      <c r="O51" s="39">
        <v>0.71750000000000003</v>
      </c>
      <c r="P51" s="40">
        <v>2.6</v>
      </c>
      <c r="Q51"/>
      <c r="R51"/>
      <c r="S51" s="39"/>
      <c r="T51" s="40"/>
      <c r="U51"/>
      <c r="V51"/>
      <c r="W51" s="39"/>
      <c r="X51" s="40"/>
      <c r="Y51" s="39"/>
      <c r="Z51" s="40"/>
      <c r="AA51" s="36" t="str">
        <f t="shared" si="0"/>
        <v>Ag</v>
      </c>
      <c r="AB51" s="36">
        <f t="shared" si="1"/>
        <v>47</v>
      </c>
      <c r="AC51" s="56">
        <f t="shared" si="5"/>
        <v>789.19248646663323</v>
      </c>
      <c r="AK51" s="4">
        <f t="shared" si="2"/>
        <v>47</v>
      </c>
      <c r="AL51" s="11">
        <f t="shared" si="3"/>
        <v>25.513999999999999</v>
      </c>
    </row>
    <row r="52" spans="1:38" x14ac:dyDescent="0.35">
      <c r="A52" s="20">
        <v>48</v>
      </c>
      <c r="B52" s="21" t="s">
        <v>81</v>
      </c>
      <c r="C52" s="22">
        <v>17.383400000000002</v>
      </c>
      <c r="D52">
        <v>26.711200000000002</v>
      </c>
      <c r="E52" s="38">
        <v>2.85</v>
      </c>
      <c r="F52" s="39"/>
      <c r="G52"/>
      <c r="H52" s="40"/>
      <c r="I52">
        <v>4.0179999999999998</v>
      </c>
      <c r="J52">
        <v>2.706</v>
      </c>
      <c r="K52" s="39">
        <v>3.7269999999999999</v>
      </c>
      <c r="L52" s="40">
        <v>2.6143999999999998</v>
      </c>
      <c r="M52">
        <v>3.5375000000000001</v>
      </c>
      <c r="N52">
        <v>2.3553999999999999</v>
      </c>
      <c r="O52" s="39">
        <v>0.7702</v>
      </c>
      <c r="P52" s="40">
        <v>2.6</v>
      </c>
      <c r="Q52"/>
      <c r="R52"/>
      <c r="S52" s="39"/>
      <c r="T52" s="40"/>
      <c r="U52"/>
      <c r="V52"/>
      <c r="W52" s="39"/>
      <c r="X52" s="40"/>
      <c r="Y52" s="39"/>
      <c r="Z52" s="40"/>
      <c r="AA52" s="36" t="str">
        <f t="shared" si="0"/>
        <v>Cd</v>
      </c>
      <c r="AB52" s="36">
        <f t="shared" si="1"/>
        <v>48</v>
      </c>
      <c r="AC52" s="56">
        <f t="shared" si="5"/>
        <v>833.733388693297</v>
      </c>
      <c r="AK52" s="4">
        <f t="shared" si="2"/>
        <v>48</v>
      </c>
      <c r="AL52" s="11">
        <f t="shared" si="3"/>
        <v>26.711200000000002</v>
      </c>
    </row>
    <row r="53" spans="1:38" x14ac:dyDescent="0.35">
      <c r="A53" s="20">
        <v>49</v>
      </c>
      <c r="B53" s="21" t="s">
        <v>82</v>
      </c>
      <c r="C53" s="22">
        <v>17.516500000000001</v>
      </c>
      <c r="D53">
        <v>27.939900000000002</v>
      </c>
      <c r="E53" s="38">
        <v>2.85</v>
      </c>
      <c r="F53" s="39"/>
      <c r="G53"/>
      <c r="H53" s="40"/>
      <c r="I53">
        <v>4.2374999999999998</v>
      </c>
      <c r="J53">
        <v>2.698</v>
      </c>
      <c r="K53" s="39">
        <v>3.9380000000000002</v>
      </c>
      <c r="L53" s="40">
        <v>2.6143999999999998</v>
      </c>
      <c r="M53">
        <v>3.7301000000000002</v>
      </c>
      <c r="N53">
        <v>2.3553999999999999</v>
      </c>
      <c r="O53" s="39">
        <v>0.8256</v>
      </c>
      <c r="P53" s="40">
        <v>2.6</v>
      </c>
      <c r="Q53"/>
      <c r="R53"/>
      <c r="S53" s="39"/>
      <c r="T53" s="40"/>
      <c r="U53"/>
      <c r="V53"/>
      <c r="W53" s="39"/>
      <c r="X53" s="40"/>
      <c r="Y53" s="39"/>
      <c r="Z53" s="40"/>
      <c r="AA53" s="36" t="str">
        <f t="shared" si="0"/>
        <v>In</v>
      </c>
      <c r="AB53" s="36">
        <f t="shared" si="1"/>
        <v>49</v>
      </c>
      <c r="AC53" s="56">
        <f t="shared" si="5"/>
        <v>879.54060616845823</v>
      </c>
      <c r="AK53" s="4">
        <f t="shared" si="2"/>
        <v>49</v>
      </c>
      <c r="AL53" s="11">
        <f t="shared" si="3"/>
        <v>27.939900000000002</v>
      </c>
    </row>
    <row r="54" spans="1:38" x14ac:dyDescent="0.35">
      <c r="A54" s="20">
        <v>50</v>
      </c>
      <c r="B54" s="21" t="s">
        <v>83</v>
      </c>
      <c r="C54" s="22">
        <v>17.648099999999999</v>
      </c>
      <c r="D54">
        <v>29.200099999999999</v>
      </c>
      <c r="E54" s="38">
        <v>2.85</v>
      </c>
      <c r="F54" s="39"/>
      <c r="G54"/>
      <c r="H54" s="40"/>
      <c r="I54">
        <v>4.4646999999999997</v>
      </c>
      <c r="J54">
        <v>2.69</v>
      </c>
      <c r="K54" s="39">
        <v>4.1561000000000003</v>
      </c>
      <c r="L54" s="40">
        <v>2.6143999999999998</v>
      </c>
      <c r="M54">
        <v>3.9287999999999998</v>
      </c>
      <c r="N54">
        <v>2.3553999999999999</v>
      </c>
      <c r="O54" s="39">
        <v>0.88380000000000003</v>
      </c>
      <c r="P54" s="40">
        <v>2.6</v>
      </c>
      <c r="Q54"/>
      <c r="R54"/>
      <c r="S54" s="39"/>
      <c r="T54" s="40"/>
      <c r="U54"/>
      <c r="V54"/>
      <c r="W54" s="39"/>
      <c r="X54" s="40"/>
      <c r="Y54" s="39"/>
      <c r="Z54" s="40"/>
      <c r="AA54" s="36" t="str">
        <f t="shared" si="0"/>
        <v>Sn</v>
      </c>
      <c r="AB54" s="36">
        <f t="shared" si="1"/>
        <v>50</v>
      </c>
      <c r="AC54" s="56">
        <f t="shared" si="5"/>
        <v>926.84134755729406</v>
      </c>
      <c r="AK54" s="4">
        <f t="shared" si="2"/>
        <v>50</v>
      </c>
      <c r="AL54" s="11">
        <f t="shared" si="3"/>
        <v>29.200099999999999</v>
      </c>
    </row>
    <row r="55" spans="1:38" s="11" customFormat="1" x14ac:dyDescent="0.35">
      <c r="A55" s="16">
        <v>51</v>
      </c>
      <c r="B55" s="17" t="s">
        <v>84</v>
      </c>
      <c r="C55" s="18">
        <v>17.774999999999999</v>
      </c>
      <c r="D55" s="32">
        <v>30.491199999999999</v>
      </c>
      <c r="E55" s="33">
        <v>2.85</v>
      </c>
      <c r="F55" s="34"/>
      <c r="G55" s="32"/>
      <c r="H55" s="35"/>
      <c r="I55" s="32">
        <v>4.6982999999999997</v>
      </c>
      <c r="J55" s="32">
        <v>2.6819999999999999</v>
      </c>
      <c r="K55" s="34">
        <v>4.3803999999999998</v>
      </c>
      <c r="L55" s="35">
        <v>2.6143999999999998</v>
      </c>
      <c r="M55" s="32">
        <v>4.1322000000000001</v>
      </c>
      <c r="N55" s="32">
        <v>2.3553999999999999</v>
      </c>
      <c r="O55" s="34">
        <v>0.94369999999999998</v>
      </c>
      <c r="P55" s="35">
        <v>2.6</v>
      </c>
      <c r="Q55" s="32"/>
      <c r="R55" s="32"/>
      <c r="S55" s="34"/>
      <c r="T55" s="35"/>
      <c r="U55" s="32"/>
      <c r="V55" s="32"/>
      <c r="W55" s="34"/>
      <c r="X55" s="35"/>
      <c r="Y55" s="34"/>
      <c r="Z55" s="35"/>
      <c r="AA55" s="36" t="str">
        <f t="shared" si="0"/>
        <v>Sb</v>
      </c>
      <c r="AB55" s="36">
        <f t="shared" si="1"/>
        <v>51</v>
      </c>
      <c r="AC55" s="56">
        <f>IF(energie&gt;K,C_*K*POWER(Lambda,E55),IF(energie&gt;Lun,C_*I55*POWER(Lambda,J55),IF(energie&gt;Ldeux,C_*K55*POWER(Lambda,L55),IF(energie&gt;Ltrois,C_*M55*POWER(Lambda,N55),C_*Mun*POWER(Lambda,P55)))))</f>
        <v>975.17335671919318</v>
      </c>
      <c r="AK55" s="4">
        <f t="shared" si="2"/>
        <v>51</v>
      </c>
      <c r="AL55" s="11">
        <f t="shared" si="3"/>
        <v>30.491199999999999</v>
      </c>
    </row>
    <row r="56" spans="1:38" x14ac:dyDescent="0.35">
      <c r="A56" s="20">
        <v>52</v>
      </c>
      <c r="B56" s="21" t="s">
        <v>85</v>
      </c>
      <c r="C56" s="22">
        <v>17.904800000000002</v>
      </c>
      <c r="D56">
        <v>31.813800000000001</v>
      </c>
      <c r="E56" s="38">
        <v>2.85</v>
      </c>
      <c r="F56" s="39"/>
      <c r="G56"/>
      <c r="H56" s="40"/>
      <c r="I56">
        <v>4.9391999999999996</v>
      </c>
      <c r="J56">
        <v>2.6739999999999999</v>
      </c>
      <c r="K56" s="39">
        <v>4.6120000000000001</v>
      </c>
      <c r="L56" s="40">
        <v>2.6143999999999998</v>
      </c>
      <c r="M56">
        <v>4.3414000000000001</v>
      </c>
      <c r="N56">
        <v>2.3553999999999999</v>
      </c>
      <c r="O56" s="39">
        <v>1.006</v>
      </c>
      <c r="P56" s="40">
        <v>2.6</v>
      </c>
      <c r="Q56" s="38">
        <v>0.86970000000000003</v>
      </c>
      <c r="R56" s="38">
        <v>2.4470999999999998</v>
      </c>
      <c r="S56" s="47"/>
      <c r="T56" s="48"/>
      <c r="U56" s="38"/>
      <c r="V56" s="38"/>
      <c r="W56" s="47"/>
      <c r="X56" s="48"/>
      <c r="Y56" s="47"/>
      <c r="Z56" s="48"/>
      <c r="AA56" s="49" t="str">
        <f t="shared" si="0"/>
        <v>Te</v>
      </c>
      <c r="AB56" s="36">
        <f t="shared" si="1"/>
        <v>52</v>
      </c>
      <c r="AC56" s="56">
        <f>IF(energie&gt;K,C_*K*POWER(Lambda,E56),IF(energie&gt;Lun,C_*Lun*POWER(Lambda,J56),IF(energie&gt;Ldeux,C_*Ldeux*POWER(Lambda,L56),IF(energie&gt;Ltrois,C_*Ltrois*POWER(Lambda,N56),IF(energie&gt;Mun,C_*Mun*POWER(Lambda,P56),IF(energie&gt;Mdeux,C_-Mdeux*POWER(Lambda,R56)))))))</f>
        <v>1025.1180289903116</v>
      </c>
      <c r="AK56" s="4">
        <f t="shared" si="2"/>
        <v>52</v>
      </c>
      <c r="AL56" s="11">
        <f t="shared" si="3"/>
        <v>31.813800000000001</v>
      </c>
    </row>
    <row r="57" spans="1:38" x14ac:dyDescent="0.35">
      <c r="A57" s="20">
        <v>53</v>
      </c>
      <c r="B57" s="21" t="s">
        <v>134</v>
      </c>
      <c r="C57" s="22">
        <v>18.0291</v>
      </c>
      <c r="D57">
        <v>33.169400000000003</v>
      </c>
      <c r="E57" s="38">
        <v>2.85</v>
      </c>
      <c r="F57" s="39"/>
      <c r="G57"/>
      <c r="H57" s="40"/>
      <c r="I57">
        <v>5.1881000000000004</v>
      </c>
      <c r="J57">
        <v>2.6659999999999999</v>
      </c>
      <c r="K57" s="39">
        <v>4.8521000000000001</v>
      </c>
      <c r="L57" s="40">
        <v>2.6143999999999998</v>
      </c>
      <c r="M57">
        <v>4.5571000000000002</v>
      </c>
      <c r="N57">
        <v>2.3553999999999999</v>
      </c>
      <c r="O57" s="39">
        <v>1.0721000000000001</v>
      </c>
      <c r="P57" s="40">
        <v>2.6</v>
      </c>
      <c r="Q57">
        <v>0.93049999999999999</v>
      </c>
      <c r="R57">
        <v>2.4470999999999998</v>
      </c>
      <c r="S57" s="39"/>
      <c r="T57" s="40"/>
      <c r="U57"/>
      <c r="V57"/>
      <c r="W57" s="39"/>
      <c r="X57" s="40"/>
      <c r="Y57" s="39"/>
      <c r="Z57" s="40"/>
      <c r="AA57" s="36" t="str">
        <f t="shared" si="0"/>
        <v>I</v>
      </c>
      <c r="AB57" s="36">
        <f t="shared" si="1"/>
        <v>53</v>
      </c>
      <c r="AC57" s="56">
        <f>IF(energie&gt;K,C_*K*POWER(Lambda,E57),IF(energie&gt;Lun,C_*Lun*POWER(Lambda,J57),IF(energie&gt;Ldeux,C_*Ldeux*POWER(Lambda,L57),IF(energie&gt;Ltrois,C_*Ltrois*POWER(Lambda,N57),IF(energie&gt;Mun,C_*Mun*POWER(Lambda,P57),IF(energie&gt;Mdeux,C_-Mdeux*POWER(Lambda,R57)))))))</f>
        <v>960.13676242710937</v>
      </c>
      <c r="AK57" s="4">
        <f t="shared" si="2"/>
        <v>53</v>
      </c>
      <c r="AL57" s="11">
        <f t="shared" si="3"/>
        <v>33.169400000000003</v>
      </c>
    </row>
    <row r="58" spans="1:38" x14ac:dyDescent="0.35">
      <c r="A58" s="20">
        <v>54</v>
      </c>
      <c r="B58" s="21" t="s">
        <v>86</v>
      </c>
      <c r="C58" s="22">
        <v>18.1326</v>
      </c>
      <c r="D58">
        <v>34.561399999999999</v>
      </c>
      <c r="E58" s="38">
        <v>2.85</v>
      </c>
      <c r="F58" s="39"/>
      <c r="G58"/>
      <c r="H58" s="40"/>
      <c r="I58">
        <v>5.4527999999999999</v>
      </c>
      <c r="J58">
        <v>2.6579999999999999</v>
      </c>
      <c r="K58" s="39">
        <v>5.1036999999999999</v>
      </c>
      <c r="L58" s="40">
        <v>2.6143999999999998</v>
      </c>
      <c r="M58">
        <v>4.7821999999999996</v>
      </c>
      <c r="N58">
        <v>2.3553999999999999</v>
      </c>
      <c r="O58" s="39">
        <v>1.1399999999999999</v>
      </c>
      <c r="P58" s="40">
        <v>2.6</v>
      </c>
      <c r="Q58">
        <v>0.999</v>
      </c>
      <c r="R58">
        <v>2.4470999999999998</v>
      </c>
      <c r="S58" s="39"/>
      <c r="T58" s="40"/>
      <c r="U58"/>
      <c r="V58" s="38"/>
      <c r="W58" s="47"/>
      <c r="X58" s="48"/>
      <c r="Y58" s="47"/>
      <c r="Z58" s="48"/>
      <c r="AA58" s="49" t="str">
        <f t="shared" si="0"/>
        <v>Xe</v>
      </c>
      <c r="AB58" s="36">
        <f t="shared" si="1"/>
        <v>54</v>
      </c>
      <c r="AC58" s="56">
        <f>IF(energie&gt;K,C_*K*POWER(Lambda,E58),IF(energie&gt;Lun,C_*Lun*POWER(Lambda,J58),IF(energie&gt;Ldeux,C_*Ldeux*POWER(Lambda,L58),IF(energie&gt;Ltrois,C_*Ltrois*POWER(Lambda,N58),IF(energie&gt;Mun,C_*Mun*POWER(Lambda,P58),IF(energie&gt;Mdeux,C_-Mdeux*POWER(Lambda,R58)))))))</f>
        <v>750.66336022962412</v>
      </c>
      <c r="AK58" s="4">
        <f t="shared" si="2"/>
        <v>54</v>
      </c>
      <c r="AL58" s="11">
        <f t="shared" si="3"/>
        <v>34.561399999999999</v>
      </c>
    </row>
    <row r="59" spans="1:38" x14ac:dyDescent="0.35">
      <c r="A59" s="20">
        <v>55</v>
      </c>
      <c r="B59" s="21" t="s">
        <v>87</v>
      </c>
      <c r="C59" s="22">
        <v>18.206199999999999</v>
      </c>
      <c r="D59">
        <v>35.9846</v>
      </c>
      <c r="E59" s="38">
        <v>2.85</v>
      </c>
      <c r="F59" s="39"/>
      <c r="G59"/>
      <c r="H59" s="40"/>
      <c r="I59">
        <v>5.7142999999999997</v>
      </c>
      <c r="J59">
        <v>2.65</v>
      </c>
      <c r="K59" s="39">
        <v>5.3593999999999999</v>
      </c>
      <c r="L59" s="40">
        <v>2.6143999999999998</v>
      </c>
      <c r="M59">
        <v>5.0118999999999998</v>
      </c>
      <c r="N59">
        <v>2.3553999999999999</v>
      </c>
      <c r="O59" s="39">
        <v>1.2171000000000001</v>
      </c>
      <c r="P59" s="40">
        <v>2.6</v>
      </c>
      <c r="Q59">
        <v>1.0649999999999999</v>
      </c>
      <c r="R59">
        <v>2.4470999999999998</v>
      </c>
      <c r="S59" s="39">
        <v>0.99760000000000004</v>
      </c>
      <c r="T59" s="40">
        <v>2.4470999999999998</v>
      </c>
      <c r="U59"/>
      <c r="V59" s="38"/>
      <c r="W59" s="47"/>
      <c r="X59" s="48"/>
      <c r="Y59" s="47"/>
      <c r="Z59" s="48"/>
      <c r="AA59" s="49" t="str">
        <f t="shared" si="0"/>
        <v>Cs</v>
      </c>
      <c r="AB59" s="36">
        <f t="shared" si="1"/>
        <v>55</v>
      </c>
      <c r="AC59" s="56">
        <f>IF(energie&gt;K,C_*K*POWER(Lambda,E59),IF(energie&gt;Lun,C_*Lun*POWER(Lambda,J59),IF(energie&gt;Ldeux,C_*Ldeux*POWER(Lambda,L59),IF(energie&gt;Ltrois,C_*Ltrois*POWER(Lambda,N59),IF(energie&gt;Mun,C_*Mun*POWER(Lambda,P59),IF(energie&gt;Mdeux,C_*Mdeux*POWER(Lambda,R59),C_*Mtrois*POWER(Lambda,T59)))))))</f>
        <v>240.01823676103263</v>
      </c>
      <c r="AK59" s="4">
        <f t="shared" si="2"/>
        <v>55</v>
      </c>
      <c r="AL59" s="11">
        <f t="shared" si="3"/>
        <v>35.9846</v>
      </c>
    </row>
    <row r="60" spans="1:38" x14ac:dyDescent="0.35">
      <c r="A60" s="45">
        <v>56</v>
      </c>
      <c r="B60" s="37" t="s">
        <v>88</v>
      </c>
      <c r="C60" s="46">
        <v>18.278099999999998</v>
      </c>
      <c r="D60" s="38">
        <v>37.440600000000003</v>
      </c>
      <c r="E60" s="38">
        <v>2.85</v>
      </c>
      <c r="F60" s="47"/>
      <c r="G60" s="38"/>
      <c r="H60" s="48"/>
      <c r="I60" s="38">
        <v>5.9888000000000003</v>
      </c>
      <c r="J60" s="38">
        <v>2.65</v>
      </c>
      <c r="K60" s="47">
        <v>5.6235999999999997</v>
      </c>
      <c r="L60" s="48">
        <v>2.6143999999999998</v>
      </c>
      <c r="M60" s="38">
        <v>5.2469999999999999</v>
      </c>
      <c r="N60" s="38">
        <v>2.3553999999999999</v>
      </c>
      <c r="O60" s="47">
        <v>1.2927999999999999</v>
      </c>
      <c r="P60" s="48">
        <v>2.6</v>
      </c>
      <c r="Q60" s="38">
        <v>1.1367</v>
      </c>
      <c r="R60" s="38">
        <v>2.4470999999999998</v>
      </c>
      <c r="S60" s="47">
        <v>1.0622</v>
      </c>
      <c r="T60" s="48">
        <v>2.4470999999999998</v>
      </c>
      <c r="U60" s="38">
        <v>0.79610000000000003</v>
      </c>
      <c r="V60" s="38">
        <v>2.4</v>
      </c>
      <c r="W60" s="47"/>
      <c r="X60" s="48"/>
      <c r="Y60" s="47"/>
      <c r="Z60" s="48"/>
      <c r="AA60" s="49" t="str">
        <f t="shared" si="0"/>
        <v>Ba</v>
      </c>
      <c r="AB60" s="36">
        <f t="shared" si="1"/>
        <v>56</v>
      </c>
      <c r="AC60" s="56">
        <f>IF(energie&gt;K,C_*K*POWER(Lambda,E60),IF(energie&gt;Lun,C_*Lun*POWER(Lambda,J60),IF(energie&gt;Ldeux,C_*Ldeux*POWER(Lambda,L60),IF(energie&gt;Ltrois,C_*Ltrois*POWER(Lambda,N60),IF(energie&gt;Mun,C_*Mun*POWER(Lambda,P60),IF(energie&gt;Mdeux,C_*Mdeux*POWER(Lambda,R60),IF(energie&gt;Mtrois,C_Mtrois*POWER(Lambda,T60),C_*Mquatre*POWER(Lambda,V60))))))))</f>
        <v>255.95349359369774</v>
      </c>
      <c r="AK60" s="4">
        <f t="shared" si="2"/>
        <v>56</v>
      </c>
      <c r="AL60" s="11">
        <f t="shared" si="3"/>
        <v>37.440600000000003</v>
      </c>
    </row>
    <row r="61" spans="1:38" x14ac:dyDescent="0.35">
      <c r="A61" s="20">
        <v>57</v>
      </c>
      <c r="B61" s="21" t="s">
        <v>89</v>
      </c>
      <c r="C61" s="22">
        <v>18.3506</v>
      </c>
      <c r="D61">
        <v>38.924599999999998</v>
      </c>
      <c r="E61" s="38">
        <v>2.85</v>
      </c>
      <c r="F61" s="39"/>
      <c r="G61"/>
      <c r="H61" s="40"/>
      <c r="I61">
        <v>6.2663000000000002</v>
      </c>
      <c r="J61">
        <v>2.65</v>
      </c>
      <c r="K61" s="39">
        <v>5.8906000000000001</v>
      </c>
      <c r="L61" s="40">
        <v>2.6143999999999998</v>
      </c>
      <c r="M61">
        <v>5.4827000000000004</v>
      </c>
      <c r="N61">
        <v>2.3553999999999999</v>
      </c>
      <c r="O61" s="39">
        <v>1.3613</v>
      </c>
      <c r="P61" s="40">
        <v>2.6</v>
      </c>
      <c r="Q61">
        <v>1.2043999999999999</v>
      </c>
      <c r="R61">
        <v>2.4470999999999998</v>
      </c>
      <c r="S61" s="39">
        <v>1.1234</v>
      </c>
      <c r="T61" s="40">
        <v>2.4470999999999998</v>
      </c>
      <c r="U61">
        <v>0.84850000000000003</v>
      </c>
      <c r="V61">
        <v>2.4</v>
      </c>
      <c r="W61" s="39"/>
      <c r="X61" s="40"/>
      <c r="Y61" s="39"/>
      <c r="Z61" s="40"/>
      <c r="AA61" s="36" t="str">
        <f t="shared" si="0"/>
        <v>La</v>
      </c>
      <c r="AB61" s="36">
        <f t="shared" si="1"/>
        <v>57</v>
      </c>
      <c r="AC61" s="56">
        <f>IF(energie&gt;K,C_*K*POWER(Lambda,E61),IF(energie&gt;Lun,C_*Lun*POWER(Lambda,J61),IF(energie&gt;Ldeux,C_*Ldeux*POWER(Lambda,L61),IF(energie&gt;Ltrois,C_*Ltrois*POWER(Lambda,N61),IF(energie&gt;Mun,C_*Mun*POWER(Lambda,P61),IF(energie&gt;Mdeux,C_*Mdeux*POWER(Lambda,R61),IF(energie&gt;Mtrois,C_Mtrois*POWER(Lambda,T61),C_*Mquatre*POWER(Lambda,V61))))))))</f>
        <v>270.58441739625738</v>
      </c>
      <c r="AK61" s="4">
        <f t="shared" si="2"/>
        <v>57</v>
      </c>
      <c r="AL61" s="11">
        <f t="shared" si="3"/>
        <v>38.924599999999998</v>
      </c>
    </row>
    <row r="62" spans="1:38" x14ac:dyDescent="0.35">
      <c r="A62" s="20">
        <v>58</v>
      </c>
      <c r="B62" s="21" t="s">
        <v>90</v>
      </c>
      <c r="C62" s="22">
        <v>18.4209</v>
      </c>
      <c r="D62">
        <v>40.442999999999998</v>
      </c>
      <c r="E62" s="38">
        <v>2.85</v>
      </c>
      <c r="F62" s="39"/>
      <c r="G62"/>
      <c r="H62" s="40"/>
      <c r="I62">
        <v>6.5488</v>
      </c>
      <c r="J62">
        <v>2.65</v>
      </c>
      <c r="K62" s="39">
        <v>6.1642000000000001</v>
      </c>
      <c r="L62" s="40">
        <v>2.6143999999999998</v>
      </c>
      <c r="M62">
        <v>5.7233999999999998</v>
      </c>
      <c r="N62">
        <v>2.3553999999999999</v>
      </c>
      <c r="O62" s="39">
        <v>1.4346000000000001</v>
      </c>
      <c r="P62" s="40">
        <v>2.6</v>
      </c>
      <c r="Q62">
        <v>1.2727999999999999</v>
      </c>
      <c r="R62">
        <v>2.4470999999999998</v>
      </c>
      <c r="S62" s="39">
        <v>1.1854</v>
      </c>
      <c r="T62" s="40">
        <v>2.4470999999999998</v>
      </c>
      <c r="U62">
        <v>0.90129999999999999</v>
      </c>
      <c r="V62">
        <v>2.4</v>
      </c>
      <c r="W62" s="39"/>
      <c r="X62" s="40"/>
      <c r="Y62" s="39"/>
      <c r="Z62" s="40"/>
      <c r="AA62" s="36" t="str">
        <f t="shared" si="0"/>
        <v>Ce</v>
      </c>
      <c r="AB62" s="36">
        <f t="shared" si="1"/>
        <v>58</v>
      </c>
      <c r="AC62" s="56">
        <f>IF(energie&gt;K,C_*K*POWER(Lambda,E62),IF(energie&gt;Lun,C_*Lun*POWER(Lambda,J62),IF(energie&gt;Ldeux,C_*Ldeux*POWER(Lambda,L62),IF(energie&gt;Ltrois,C_*Ltrois*POWER(Lambda,N62),IF(energie&gt;Mun,C_*Mun*POWER(Lambda,P62),IF(energie&gt;Mdeux,C_*Mdeux*POWER(Lambda,R62),IF(energie&gt;Mtrois,C_Mtrois*POWER(Lambda,T62),C_*Mquatre*POWER(Lambda,V62))))))))</f>
        <v>286.24660253581681</v>
      </c>
      <c r="AK62" s="4">
        <f t="shared" si="2"/>
        <v>58</v>
      </c>
      <c r="AL62" s="11">
        <f t="shared" si="3"/>
        <v>40.442999999999998</v>
      </c>
    </row>
    <row r="63" spans="1:38" x14ac:dyDescent="0.35">
      <c r="A63" s="20">
        <v>59</v>
      </c>
      <c r="B63" s="21" t="s">
        <v>91</v>
      </c>
      <c r="C63" s="22">
        <v>18.491299999999999</v>
      </c>
      <c r="D63">
        <v>41.990600000000001</v>
      </c>
      <c r="E63" s="38">
        <v>2.85</v>
      </c>
      <c r="F63" s="39"/>
      <c r="G63"/>
      <c r="H63" s="40"/>
      <c r="I63">
        <v>6.8348000000000004</v>
      </c>
      <c r="J63">
        <v>2.65</v>
      </c>
      <c r="K63" s="39">
        <v>6.4404000000000003</v>
      </c>
      <c r="L63" s="40">
        <v>2.6143999999999998</v>
      </c>
      <c r="M63">
        <v>5.9642999999999997</v>
      </c>
      <c r="N63">
        <v>2.3553999999999999</v>
      </c>
      <c r="O63" s="39">
        <v>1.5109999999999999</v>
      </c>
      <c r="P63" s="40">
        <v>2.6</v>
      </c>
      <c r="Q63">
        <v>1.3373999999999999</v>
      </c>
      <c r="R63">
        <v>2.4470999999999998</v>
      </c>
      <c r="S63" s="39">
        <v>1.2422</v>
      </c>
      <c r="T63" s="40">
        <v>2.4470999999999998</v>
      </c>
      <c r="U63">
        <v>0.95109999999999995</v>
      </c>
      <c r="V63">
        <v>2.4</v>
      </c>
      <c r="W63" s="39"/>
      <c r="X63" s="40"/>
      <c r="Y63" s="39"/>
      <c r="Z63" s="40"/>
      <c r="AA63" s="36" t="str">
        <f t="shared" si="0"/>
        <v>Pr</v>
      </c>
      <c r="AB63" s="36">
        <f t="shared" si="1"/>
        <v>59</v>
      </c>
      <c r="AC63" s="56">
        <f>IF(energie&gt;K,C_*K*POWER(Lambda,E63),IF(energie&gt;Lun,C_*Lun*POWER(Lambda,J63),IF(energie&gt;Ldeux,C_*Ldeux*POWER(Lambda,L63),IF(energie&gt;Ltrois,C_*Ltrois*POWER(Lambda,N63),IF(energie&gt;Mun,C_*Mun*POWER(Lambda,P63),IF(energie&gt;Mdeux,C_*Mdeux*POWER(Lambda,R63),IF(energie&gt;Mtrois,C_Mtrois*POWER(Lambda,T63),C_*Mquatre*POWER(Lambda,V63))))))))</f>
        <v>302.6429615941463</v>
      </c>
      <c r="AK63" s="4">
        <f t="shared" si="2"/>
        <v>59</v>
      </c>
      <c r="AL63" s="11">
        <f t="shared" si="3"/>
        <v>41.990600000000001</v>
      </c>
    </row>
    <row r="64" spans="1:38" x14ac:dyDescent="0.35">
      <c r="A64" s="20">
        <v>60</v>
      </c>
      <c r="B64" s="21" t="s">
        <v>92</v>
      </c>
      <c r="C64" s="22">
        <v>18.561299999999999</v>
      </c>
      <c r="D64">
        <v>43.568899999999999</v>
      </c>
      <c r="E64" s="53">
        <v>2.85</v>
      </c>
      <c r="F64" s="39"/>
      <c r="G64"/>
      <c r="H64" s="40"/>
      <c r="I64">
        <v>7.1260000000000003</v>
      </c>
      <c r="J64">
        <v>2.65</v>
      </c>
      <c r="K64" s="39">
        <v>6.7214999999999998</v>
      </c>
      <c r="L64" s="40">
        <v>2.6143999999999998</v>
      </c>
      <c r="M64">
        <v>6.2079000000000004</v>
      </c>
      <c r="N64">
        <v>2.3553999999999999</v>
      </c>
      <c r="O64" s="39">
        <v>1.5752999999999999</v>
      </c>
      <c r="P64" s="40">
        <v>2.6</v>
      </c>
      <c r="Q64">
        <v>1.4028</v>
      </c>
      <c r="R64">
        <v>2.4470999999999998</v>
      </c>
      <c r="S64" s="39">
        <v>1.2974000000000001</v>
      </c>
      <c r="T64" s="40">
        <v>2.4470999999999998</v>
      </c>
      <c r="U64">
        <v>0.99990000000000001</v>
      </c>
      <c r="V64">
        <v>2.4</v>
      </c>
      <c r="W64" s="39"/>
      <c r="X64" s="40"/>
      <c r="Y64" s="39"/>
      <c r="Z64" s="40"/>
      <c r="AA64" s="36" t="str">
        <f t="shared" si="0"/>
        <v>Nd</v>
      </c>
      <c r="AB64" s="36">
        <f t="shared" si="1"/>
        <v>60</v>
      </c>
      <c r="AC64" s="56">
        <f>IF(energie&gt;K,C_*K*POWER(Lambda,E64),IF(energie&gt;Lun,C_*Lun*POWER(Lambda,J64),IF(energie&gt;Ldeux,C_*Ldeux*POWER(Lambda,L64),IF(energie&gt;Ltrois,C_*Ltrois*POWER(Lambda,N64),IF(energie&gt;Mun,C_*Mun*POWER(Lambda,P64),IF(energie&gt;Mdeux,C_*Mdeux*POWER(Lambda,R64),IF(energie&gt;Mtrois,C_Mtrois*POWER(Lambda,T64),C_*Mquatre*POWER(Lambda,V64))))))))</f>
        <v>316.71623966575328</v>
      </c>
      <c r="AK64" s="4">
        <f t="shared" si="2"/>
        <v>60</v>
      </c>
      <c r="AL64" s="11">
        <f t="shared" si="3"/>
        <v>43.568899999999999</v>
      </c>
    </row>
    <row r="65" spans="1:38" s="11" customFormat="1" x14ac:dyDescent="0.35">
      <c r="A65" s="16">
        <v>61</v>
      </c>
      <c r="B65" s="17" t="s">
        <v>93</v>
      </c>
      <c r="C65" s="18">
        <v>18.2682</v>
      </c>
      <c r="D65" s="32">
        <v>45.183999999999997</v>
      </c>
      <c r="E65" s="38">
        <v>2.85</v>
      </c>
      <c r="F65" s="34"/>
      <c r="G65" s="32"/>
      <c r="H65" s="35"/>
      <c r="I65" s="32">
        <v>7.4279000000000002</v>
      </c>
      <c r="J65" s="32">
        <v>2.65</v>
      </c>
      <c r="K65" s="34">
        <v>7.0128000000000004</v>
      </c>
      <c r="L65" s="35">
        <v>2.6143999999999998</v>
      </c>
      <c r="M65" s="32">
        <v>6.4592999999999998</v>
      </c>
      <c r="N65" s="32">
        <v>2.3553999999999999</v>
      </c>
      <c r="O65" s="34">
        <v>1.6539999999999999</v>
      </c>
      <c r="P65" s="35">
        <v>2.5750000000000002</v>
      </c>
      <c r="Q65" s="32">
        <v>1.4714</v>
      </c>
      <c r="R65" s="32">
        <v>2.4470999999999998</v>
      </c>
      <c r="S65" s="34">
        <v>1.3569</v>
      </c>
      <c r="T65" s="35">
        <v>2.4470999999999998</v>
      </c>
      <c r="U65" s="32">
        <v>1.0515000000000001</v>
      </c>
      <c r="V65" s="32">
        <v>2.4</v>
      </c>
      <c r="W65" s="34">
        <v>1.0268999999999999</v>
      </c>
      <c r="X65" s="35">
        <v>2.2000000000000002</v>
      </c>
      <c r="Y65" s="34">
        <v>0.33</v>
      </c>
      <c r="Z65" s="35">
        <v>2.4980000000000002</v>
      </c>
      <c r="AA65" s="36" t="str">
        <f t="shared" si="0"/>
        <v>Pm</v>
      </c>
      <c r="AB65" s="36">
        <f t="shared" si="1"/>
        <v>61</v>
      </c>
      <c r="AC65" s="56">
        <f>IF(energie&gt;K,C_*K*POWER(Lambda,E65),IF(energie&gt;Lun,C_*Lun*POWER(Lambda,J65),IF(energie&gt;Ldeux,C_*Ldeux*POWER(Lambda,L65),IF(energie&gt;Ltrois,C_*Ltrois*POWER(Lambda,N65),IF(energie&gt;Mun,C_*Mun*POWER(Lambda,P65),IF(energie&gt;Mdeux,C_*Mdeux*POWER(Lambda,R65),IF(energie&gt;Mtrois,C_*Mtrois*POWER(Lambda,T65),IF(energie&gt;Mquatre,C_Mquatre*POWER(Lambda,V65),IF(energie&gt;Mcinq,C_*Mcinq*POWER(Lambda,X65),C_*Nun*POWER(Lambda,Z65))))))))))</f>
        <v>319.87544748954548</v>
      </c>
      <c r="AD65" s="4"/>
      <c r="AK65" s="4">
        <f t="shared" si="2"/>
        <v>61</v>
      </c>
      <c r="AL65" s="11">
        <f t="shared" si="3"/>
        <v>45.183999999999997</v>
      </c>
    </row>
    <row r="66" spans="1:38" s="5" customFormat="1" x14ac:dyDescent="0.35">
      <c r="A66" s="45">
        <v>62</v>
      </c>
      <c r="B66" s="37" t="s">
        <v>94</v>
      </c>
      <c r="C66" s="46">
        <v>18.693200000000001</v>
      </c>
      <c r="D66" s="38">
        <v>46.834200000000003</v>
      </c>
      <c r="E66" s="38">
        <v>2.85</v>
      </c>
      <c r="F66" s="47"/>
      <c r="G66" s="38"/>
      <c r="H66" s="48"/>
      <c r="I66" s="38">
        <v>7.7367999999999997</v>
      </c>
      <c r="J66" s="38">
        <v>2.65</v>
      </c>
      <c r="K66" s="47">
        <v>7.3117999999999999</v>
      </c>
      <c r="L66" s="48">
        <v>2.6143999999999998</v>
      </c>
      <c r="M66" s="38">
        <v>6.7161999999999997</v>
      </c>
      <c r="N66" s="38">
        <v>2.3553999999999999</v>
      </c>
      <c r="O66" s="47">
        <v>1.7228000000000001</v>
      </c>
      <c r="P66" s="48">
        <v>2.5750000000000002</v>
      </c>
      <c r="Q66" s="38">
        <v>1.5407</v>
      </c>
      <c r="R66" s="38">
        <v>2.4470999999999998</v>
      </c>
      <c r="S66" s="47">
        <v>1.4198</v>
      </c>
      <c r="T66" s="48">
        <v>2.4470999999999998</v>
      </c>
      <c r="U66" s="38">
        <v>1.1060000000000001</v>
      </c>
      <c r="V66" s="38">
        <v>2.4</v>
      </c>
      <c r="W66" s="47">
        <v>1.0802</v>
      </c>
      <c r="X66" s="48">
        <v>2.2000000000000002</v>
      </c>
      <c r="Y66" s="47">
        <v>0.34570000000000001</v>
      </c>
      <c r="Z66" s="48">
        <v>2.492</v>
      </c>
      <c r="AA66" s="49" t="str">
        <f t="shared" si="0"/>
        <v>Sm</v>
      </c>
      <c r="AB66" s="36">
        <f t="shared" si="1"/>
        <v>62</v>
      </c>
      <c r="AC66" s="56">
        <f>IF(energie&gt;K,C_*K*POWER(Lambda,E66),IF(energie&gt;Lun,C_*Lun*POWER(Lambda,J66),IF(energie&gt;Ldeux,C_*Ldeux*POWER(Lambda,L66),IF(energie&gt;Ltrois,C_*Ltrois*POWER(Lambda,N66),IF(energie&gt;Mun,C_*Mun*POWER(Lambda,P66),IF(energie&gt;Mdeux,C_*Mdeux*POWER(Lambda,R66),IF(energie&gt;Mtrois,C_*Mtrois*POWER(Lambda,T66),IF(energie&gt;Mquatre,C_Mquatre*POWER(Lambda,V66),IF(energie&gt;Mcinq,C_*Mcinq*POWER(Lambda,X66),C_*Nun*POWER(Lambda,Z66))))))))))</f>
        <v>340.93230858270141</v>
      </c>
      <c r="AK66" s="4">
        <f t="shared" si="2"/>
        <v>62</v>
      </c>
      <c r="AL66" s="11">
        <f t="shared" si="3"/>
        <v>46.834200000000003</v>
      </c>
    </row>
    <row r="67" spans="1:38" x14ac:dyDescent="0.35">
      <c r="A67" s="20">
        <v>63</v>
      </c>
      <c r="B67" s="21" t="s">
        <v>95</v>
      </c>
      <c r="C67" s="22">
        <v>18.756399999999999</v>
      </c>
      <c r="D67">
        <v>48.518999999999998</v>
      </c>
      <c r="E67" s="38">
        <v>2.85</v>
      </c>
      <c r="F67" s="39"/>
      <c r="G67"/>
      <c r="H67" s="40"/>
      <c r="I67">
        <v>8.0519999999999996</v>
      </c>
      <c r="J67">
        <v>2.65</v>
      </c>
      <c r="K67" s="39">
        <v>7.6170999999999998</v>
      </c>
      <c r="L67" s="40">
        <v>2.6143999999999998</v>
      </c>
      <c r="M67">
        <v>6.9768999999999997</v>
      </c>
      <c r="N67">
        <v>2.3553999999999999</v>
      </c>
      <c r="O67" s="39">
        <v>1.8</v>
      </c>
      <c r="P67" s="40">
        <v>2.5750000000000002</v>
      </c>
      <c r="Q67">
        <v>1.6138999999999999</v>
      </c>
      <c r="R67">
        <v>2.4470999999999998</v>
      </c>
      <c r="S67" s="39">
        <v>1.4805999999999999</v>
      </c>
      <c r="T67" s="40">
        <v>2.4470999999999998</v>
      </c>
      <c r="U67">
        <v>1.1606000000000001</v>
      </c>
      <c r="V67">
        <v>2.4</v>
      </c>
      <c r="W67" s="39">
        <v>1.1309</v>
      </c>
      <c r="X67" s="40">
        <v>2.2000000000000002</v>
      </c>
      <c r="Y67" s="39">
        <v>0.36020000000000002</v>
      </c>
      <c r="Z67" s="40">
        <v>2.4849999999999999</v>
      </c>
      <c r="AA67" s="36" t="str">
        <f t="shared" si="0"/>
        <v>Eu</v>
      </c>
      <c r="AB67" s="36">
        <f t="shared" si="1"/>
        <v>63</v>
      </c>
      <c r="AC67" s="56">
        <f>IF(energie&gt;K,C_*K*POWER(Lambda,E67),IF(energie&gt;Lun,C_*Lun*POWER(Lambda,J67),IF(energie&gt;Ldeux,C_*Ldeux*POWER(Lambda,L67),IF(energie&gt;Ltrois,C_*Ltrois*POWER(Lambda,N67),IF(energie&gt;Mun,C_*Mun*POWER(Lambda,P67),IF(energie&gt;Mdeux,C_*Mdeux*POWER(Lambda,R67),IF(energie&gt;Mtrois,C_*Mtrois*POWER(Lambda,T67),IF(energie&gt;Mquatre,C_Mquatre*POWER(Lambda,V67),IF(energie&gt;Mcinq,C_*Mcinq*POWER(Lambda,X67),C_*Nun*POWER(Lambda,Z67))))))))))</f>
        <v>357.41406151682793</v>
      </c>
      <c r="AK67" s="4">
        <f t="shared" si="2"/>
        <v>63</v>
      </c>
      <c r="AL67" s="11">
        <f t="shared" si="3"/>
        <v>48.518999999999998</v>
      </c>
    </row>
    <row r="68" spans="1:38" x14ac:dyDescent="0.35">
      <c r="A68" s="20">
        <v>64</v>
      </c>
      <c r="B68" s="21" t="s">
        <v>96</v>
      </c>
      <c r="C68" s="22">
        <v>18.817900000000002</v>
      </c>
      <c r="D68">
        <v>50.239100000000001</v>
      </c>
      <c r="E68" s="38">
        <v>2.85</v>
      </c>
      <c r="F68" s="39"/>
      <c r="G68"/>
      <c r="H68" s="40"/>
      <c r="I68">
        <v>8.3756000000000004</v>
      </c>
      <c r="J68">
        <v>2.65</v>
      </c>
      <c r="K68" s="39">
        <v>7.9302999999999999</v>
      </c>
      <c r="L68" s="40">
        <v>2.6143999999999998</v>
      </c>
      <c r="M68">
        <v>7.2427999999999999</v>
      </c>
      <c r="N68">
        <v>2.3553999999999999</v>
      </c>
      <c r="O68" s="39">
        <v>1.8808</v>
      </c>
      <c r="P68" s="40">
        <v>2.5750000000000002</v>
      </c>
      <c r="Q68">
        <v>1.6882999999999999</v>
      </c>
      <c r="R68">
        <v>2.4470999999999998</v>
      </c>
      <c r="S68" s="39">
        <v>1.544</v>
      </c>
      <c r="T68" s="40">
        <v>2.4470999999999998</v>
      </c>
      <c r="U68">
        <v>1.2172000000000001</v>
      </c>
      <c r="V68">
        <v>2.4</v>
      </c>
      <c r="W68" s="39">
        <v>1.1852</v>
      </c>
      <c r="X68" s="40">
        <v>2.2000000000000002</v>
      </c>
      <c r="Y68" s="39">
        <v>0.37580000000000002</v>
      </c>
      <c r="Z68" s="40">
        <v>2.4790000000000001</v>
      </c>
      <c r="AA68" s="36" t="str">
        <f t="shared" si="0"/>
        <v>Gd</v>
      </c>
      <c r="AB68" s="36">
        <f t="shared" si="1"/>
        <v>64</v>
      </c>
      <c r="AC68" s="56">
        <f>IF(energie&gt;K,C_*K*POWER(Lambda,E68),IF(energie&gt;Lun,C_*Lun*POWER(Lambda,J68),IF(energie&gt;Ldeux,C_*Ldeux*POWER(Lambda,L68),IF(energie&gt;Ltrois,C_*Ltrois*POWER(Lambda,N68),IF(energie&gt;Mun,C_*Mun*POWER(Lambda,P68),IF(energie&gt;Mdeux,C_*Mdeux*POWER(Lambda,R68),IF(energie&gt;Mtrois,C_*Mtrois*POWER(Lambda,T68),IF(energie&gt;Mquatre,C_Mquatre*POWER(Lambda,V68),IF(energie&gt;Mcinq,C_*Mcinq*POWER(Lambda,X68),C_*Nun*POWER(Lambda,Z68))))))))))</f>
        <v>374.68250582033943</v>
      </c>
      <c r="AK68" s="4">
        <f t="shared" si="2"/>
        <v>64</v>
      </c>
      <c r="AL68" s="11">
        <f t="shared" si="3"/>
        <v>50.239100000000001</v>
      </c>
    </row>
    <row r="69" spans="1:38" x14ac:dyDescent="0.35">
      <c r="A69" s="20">
        <v>65</v>
      </c>
      <c r="B69" s="21" t="s">
        <v>97</v>
      </c>
      <c r="C69" s="22">
        <v>18.877300000000002</v>
      </c>
      <c r="D69">
        <v>51.995699999999999</v>
      </c>
      <c r="E69" s="38">
        <v>2.85</v>
      </c>
      <c r="F69" s="39"/>
      <c r="G69"/>
      <c r="H69" s="40"/>
      <c r="I69">
        <v>8.7080000000000002</v>
      </c>
      <c r="J69">
        <v>2.65</v>
      </c>
      <c r="K69" s="39">
        <v>8.2515999999999998</v>
      </c>
      <c r="L69" s="40">
        <v>2.6143999999999998</v>
      </c>
      <c r="M69">
        <v>7.5140000000000002</v>
      </c>
      <c r="N69">
        <v>2.3553999999999999</v>
      </c>
      <c r="O69" s="39">
        <v>1.9675</v>
      </c>
      <c r="P69" s="40">
        <v>2.5750000000000002</v>
      </c>
      <c r="Q69">
        <v>1.7677</v>
      </c>
      <c r="R69">
        <v>2.4470999999999998</v>
      </c>
      <c r="S69" s="39">
        <v>1.6113</v>
      </c>
      <c r="T69" s="40">
        <v>2.4470999999999998</v>
      </c>
      <c r="U69">
        <v>1.2749999999999999</v>
      </c>
      <c r="V69">
        <v>2.4</v>
      </c>
      <c r="W69" s="39">
        <v>1.2412000000000001</v>
      </c>
      <c r="X69" s="40">
        <v>2.2000000000000002</v>
      </c>
      <c r="Y69" s="39">
        <v>0.39789999999999998</v>
      </c>
      <c r="Z69" s="40">
        <v>2.472</v>
      </c>
      <c r="AA69" s="36" t="str">
        <f t="shared" si="0"/>
        <v>Tb</v>
      </c>
      <c r="AB69" s="36">
        <f t="shared" si="1"/>
        <v>65</v>
      </c>
      <c r="AC69" s="56">
        <f>IF(energie&gt;K,C_*K*POWER(Lambda,E69),IF(energie&gt;Lun,C_*Lun*POWER(Lambda,J69),IF(energie&gt;Ldeux,C_*Ldeux*POWER(Lambda,L69),IF(energie&gt;Ltrois,C_*Ltrois*POWER(Lambda,N69),IF(energie&gt;Mun,C_*Mun*POWER(Lambda,P69),IF(energie&gt;Mdeux,C_*Mdeux*POWER(Lambda,R69),IF(energie&gt;Mtrois,C_*Mtrois*POWER(Lambda,T69),IF(energie&gt;Mquatre,C_Mquatre*POWER(Lambda,V69),IF(energie&gt;Mcinq,C_*Mcinq*POWER(Lambda,X69),C_*Nun*POWER(Lambda,Z69))))))))))</f>
        <v>393.19162827622711</v>
      </c>
      <c r="AK69" s="4">
        <f t="shared" si="2"/>
        <v>65</v>
      </c>
      <c r="AL69" s="11">
        <f t="shared" si="3"/>
        <v>51.995699999999999</v>
      </c>
    </row>
    <row r="70" spans="1:38" x14ac:dyDescent="0.35">
      <c r="A70" s="20">
        <v>66</v>
      </c>
      <c r="B70" s="21" t="s">
        <v>98</v>
      </c>
      <c r="C70" s="22">
        <v>18.934999999999999</v>
      </c>
      <c r="D70">
        <v>53.788499999999999</v>
      </c>
      <c r="E70" s="38">
        <v>2.85</v>
      </c>
      <c r="F70" s="39"/>
      <c r="G70"/>
      <c r="H70" s="40"/>
      <c r="I70">
        <v>9.0457999999999998</v>
      </c>
      <c r="J70">
        <v>2.65</v>
      </c>
      <c r="K70" s="39">
        <v>8.5806000000000004</v>
      </c>
      <c r="L70" s="40">
        <v>2.6143999999999998</v>
      </c>
      <c r="M70">
        <v>7.7900999999999998</v>
      </c>
      <c r="N70">
        <v>2.3553999999999999</v>
      </c>
      <c r="O70" s="39">
        <v>2.0468000000000002</v>
      </c>
      <c r="P70" s="40">
        <v>2.5750000000000002</v>
      </c>
      <c r="Q70">
        <v>1.8418000000000001</v>
      </c>
      <c r="R70">
        <v>2.4470999999999998</v>
      </c>
      <c r="S70" s="39">
        <v>1.6756</v>
      </c>
      <c r="T70" s="40">
        <v>2.4470999999999998</v>
      </c>
      <c r="U70">
        <v>1.3325</v>
      </c>
      <c r="V70">
        <v>2.4</v>
      </c>
      <c r="W70" s="39">
        <v>1.2948999999999999</v>
      </c>
      <c r="X70" s="40">
        <v>2.2000000000000002</v>
      </c>
      <c r="Y70" s="39">
        <v>0.4163</v>
      </c>
      <c r="Z70" s="40">
        <v>2.4660000000000002</v>
      </c>
      <c r="AA70" s="36" t="str">
        <f t="shared" ref="AA70:AA96" si="6">B70</f>
        <v>Dy</v>
      </c>
      <c r="AB70" s="36">
        <f t="shared" si="1"/>
        <v>66</v>
      </c>
      <c r="AC70" s="56">
        <f>IF(energie&gt;K,C_*K*POWER(Lambda,E70),IF(energie&gt;Lun,C_*Lun*POWER(Lambda,J70),IF(energie&gt;Ldeux,C_*Ldeux*POWER(Lambda,L70),IF(energie&gt;Ltrois,C_*Ltrois*POWER(Lambda,N70),IF(energie&gt;Mun,C_*Mun*POWER(Lambda,P70),IF(energie&gt;Mdeux,C_*Mdeux*POWER(Lambda,R70),IF(energie&gt;Mtrois,C_*Mtrois*POWER(Lambda,T70),IF(energie&gt;Mquatre,C_Mquatre*POWER(Lambda,V70),IF(energie&gt;Mcinq,C_*Mcinq*POWER(Lambda,X70),C_*Nun*POWER(Lambda,Z70))))))))))</f>
        <v>410.28946088825103</v>
      </c>
      <c r="AK70" s="4">
        <f t="shared" si="2"/>
        <v>66</v>
      </c>
      <c r="AL70" s="11">
        <f t="shared" si="3"/>
        <v>53.788499999999999</v>
      </c>
    </row>
    <row r="71" spans="1:38" x14ac:dyDescent="0.35">
      <c r="A71" s="20">
        <v>67</v>
      </c>
      <c r="B71" s="21" t="s">
        <v>99</v>
      </c>
      <c r="C71" s="22">
        <v>18.9909</v>
      </c>
      <c r="D71">
        <v>55.617699999999999</v>
      </c>
      <c r="E71" s="38">
        <v>2.85</v>
      </c>
      <c r="F71" s="39"/>
      <c r="G71"/>
      <c r="H71" s="40"/>
      <c r="I71">
        <v>9.3941999999999997</v>
      </c>
      <c r="J71">
        <v>2.65</v>
      </c>
      <c r="K71" s="39">
        <v>8.9177999999999997</v>
      </c>
      <c r="L71" s="40">
        <v>2.6143999999999998</v>
      </c>
      <c r="M71">
        <v>8.0710999999999995</v>
      </c>
      <c r="N71">
        <v>2.3553999999999999</v>
      </c>
      <c r="O71" s="39">
        <v>2.1282999999999999</v>
      </c>
      <c r="P71" s="40">
        <v>2.5750000000000002</v>
      </c>
      <c r="Q71">
        <v>1.9228000000000001</v>
      </c>
      <c r="R71">
        <v>2.4470999999999998</v>
      </c>
      <c r="S71" s="39">
        <v>1.7412000000000001</v>
      </c>
      <c r="T71" s="40">
        <v>2.4470999999999998</v>
      </c>
      <c r="U71">
        <v>1.3915</v>
      </c>
      <c r="V71">
        <v>2.4</v>
      </c>
      <c r="W71" s="39">
        <v>1.3513999999999999</v>
      </c>
      <c r="X71" s="40">
        <v>2.2000000000000002</v>
      </c>
      <c r="Y71" s="39">
        <v>0.43569999999999998</v>
      </c>
      <c r="Z71" s="40">
        <v>2.46</v>
      </c>
      <c r="AA71" s="36" t="str">
        <f t="shared" si="6"/>
        <v>Ho</v>
      </c>
      <c r="AB71" s="36">
        <f t="shared" ref="AB71:AB96" si="7">AB70+1</f>
        <v>67</v>
      </c>
      <c r="AC71" s="56">
        <f>IF(energie&gt;K,C_*K*POWER(Lambda,E71),IF(energie&gt;Lun,C_*Lun*POWER(Lambda,J71),IF(energie&gt;Ldeux,C_*Ldeux*POWER(Lambda,L71),IF(energie&gt;Ltrois,C_*Ltrois*POWER(Lambda,N71),IF(energie&gt;Mun,C_*Mun*POWER(Lambda,P71),IF(energie&gt;Mdeux,C_*Mdeux*POWER(Lambda,R71),IF(energie&gt;Mtrois,C_*Mtrois*POWER(Lambda,T71),IF(energie&gt;Mquatre,C_Mquatre*POWER(Lambda,V71),IF(energie&gt;Mcinq,C_*Mcinq*POWER(Lambda,X71),C_*Nun*POWER(Lambda,Z71))))))))))</f>
        <v>427.88595915824237</v>
      </c>
      <c r="AK71" s="4">
        <f t="shared" ref="AK71:AK96" si="8">AK70+1</f>
        <v>67</v>
      </c>
      <c r="AL71" s="11">
        <f t="shared" ref="AL71:AL96" si="9">D71</f>
        <v>55.617699999999999</v>
      </c>
    </row>
    <row r="72" spans="1:38" x14ac:dyDescent="0.35">
      <c r="A72" s="20">
        <v>68</v>
      </c>
      <c r="B72" s="21" t="s">
        <v>100</v>
      </c>
      <c r="C72" s="22">
        <v>19.044599999999999</v>
      </c>
      <c r="D72">
        <v>57.485500000000002</v>
      </c>
      <c r="E72" s="38">
        <v>2.85</v>
      </c>
      <c r="F72" s="39"/>
      <c r="G72"/>
      <c r="H72" s="40"/>
      <c r="I72">
        <v>9.7513000000000005</v>
      </c>
      <c r="J72">
        <v>2.65</v>
      </c>
      <c r="K72" s="39">
        <v>9.2643000000000004</v>
      </c>
      <c r="L72" s="40">
        <v>2.6143999999999998</v>
      </c>
      <c r="M72">
        <v>8.3579000000000008</v>
      </c>
      <c r="N72">
        <v>2.3553999999999999</v>
      </c>
      <c r="O72" s="39">
        <v>2.2065000000000001</v>
      </c>
      <c r="P72" s="40">
        <v>2.5750000000000002</v>
      </c>
      <c r="Q72">
        <v>2.0057999999999998</v>
      </c>
      <c r="R72">
        <v>2.4470999999999998</v>
      </c>
      <c r="S72" s="39">
        <v>1.8118000000000001</v>
      </c>
      <c r="T72" s="40">
        <v>2.4470999999999998</v>
      </c>
      <c r="U72">
        <v>1.4533</v>
      </c>
      <c r="V72">
        <v>2.4</v>
      </c>
      <c r="W72" s="39">
        <v>1.4093</v>
      </c>
      <c r="X72" s="40">
        <v>2.2000000000000002</v>
      </c>
      <c r="Y72" s="39">
        <v>0.4491</v>
      </c>
      <c r="Z72" s="40">
        <v>2.4540000000000002</v>
      </c>
      <c r="AA72" s="36" t="str">
        <f t="shared" si="6"/>
        <v>Er</v>
      </c>
      <c r="AB72" s="36">
        <f t="shared" si="7"/>
        <v>68</v>
      </c>
      <c r="AC72" s="56">
        <f>IF(energie&gt;K,C_*K*POWER(Lambda,E72),IF(energie&gt;Lun,C_*Lun*POWER(Lambda,J72),IF(energie&gt;Ldeux,C_*Ldeux*POWER(Lambda,L72),IF(energie&gt;Ltrois,C_*Ltrois*POWER(Lambda,N72),IF(energie&gt;Mun,C_*Mun*POWER(Lambda,P72),IF(energie&gt;Mdeux,C_*Mdeux*POWER(Lambda,R72),IF(energie&gt;Mtrois,C_*Mtrois*POWER(Lambda,T72),IF(energie&gt;Mquatre,C_Mquatre*POWER(Lambda,V72),IF(energie&gt;Mcinq,C_*Mcinq*POWER(Lambda,X72),C_*Nun*POWER(Lambda,Z72))))))))))</f>
        <v>444.86212380405863</v>
      </c>
      <c r="AK72" s="4">
        <f t="shared" si="8"/>
        <v>68</v>
      </c>
      <c r="AL72" s="11">
        <f t="shared" si="9"/>
        <v>57.485500000000002</v>
      </c>
    </row>
    <row r="73" spans="1:38" x14ac:dyDescent="0.35">
      <c r="A73" s="20">
        <v>69</v>
      </c>
      <c r="B73" s="21" t="s">
        <v>101</v>
      </c>
      <c r="C73" s="22">
        <v>19.096900000000002</v>
      </c>
      <c r="D73">
        <v>59.389600000000002</v>
      </c>
      <c r="E73" s="38">
        <v>2.85</v>
      </c>
      <c r="F73" s="39"/>
      <c r="G73"/>
      <c r="H73" s="40"/>
      <c r="I73">
        <v>10.1157</v>
      </c>
      <c r="J73">
        <v>2.65</v>
      </c>
      <c r="K73" s="39">
        <v>9.6168999999999993</v>
      </c>
      <c r="L73" s="40">
        <v>2.6143999999999998</v>
      </c>
      <c r="M73">
        <v>8.6479999999999997</v>
      </c>
      <c r="N73">
        <v>2.3553999999999999</v>
      </c>
      <c r="O73" s="39">
        <v>2.3068</v>
      </c>
      <c r="P73" s="40">
        <v>2.5750000000000002</v>
      </c>
      <c r="Q73">
        <v>2.0897999999999999</v>
      </c>
      <c r="R73">
        <v>2.4470999999999998</v>
      </c>
      <c r="S73" s="39">
        <v>1.8845000000000001</v>
      </c>
      <c r="T73" s="40">
        <v>2.4470999999999998</v>
      </c>
      <c r="U73">
        <v>1.5145999999999999</v>
      </c>
      <c r="V73">
        <v>2.4</v>
      </c>
      <c r="W73" s="39">
        <v>1.4677</v>
      </c>
      <c r="X73" s="40">
        <v>2.2000000000000002</v>
      </c>
      <c r="Y73" s="39">
        <v>0.47170000000000001</v>
      </c>
      <c r="Z73" s="40">
        <v>2.448</v>
      </c>
      <c r="AA73" s="36" t="str">
        <f t="shared" si="6"/>
        <v>Tm</v>
      </c>
      <c r="AB73" s="36">
        <f t="shared" si="7"/>
        <v>69</v>
      </c>
      <c r="AC73" s="56">
        <f>IF(energie&gt;K,C_*K*POWER(Lambda,E73),IF(energie&gt;Lun,C_*Lun*POWER(Lambda,J73),IF(energie&gt;Ldeux,C_*Ldeux*POWER(Lambda,L73),IF(energie&gt;Ltrois,C_*Ltrois*POWER(Lambda,N73),IF(energie&gt;Mun,C_*Mun*POWER(Lambda,P73),IF(energie&gt;Mdeux,C_*Mdeux*POWER(Lambda,R73),IF(energie&gt;Mtrois,C_*Mtrois*POWER(Lambda,T73),IF(energie&gt;Mquatre,C_Mquatre*POWER(Lambda,V73),IF(energie&gt;Mcinq,C_*Mcinq*POWER(Lambda,X73),C_*Nun*POWER(Lambda,Z73))))))))))</f>
        <v>466.36125281672821</v>
      </c>
      <c r="AK73" s="4">
        <f t="shared" si="8"/>
        <v>69</v>
      </c>
      <c r="AL73" s="11">
        <f t="shared" si="9"/>
        <v>59.389600000000002</v>
      </c>
    </row>
    <row r="74" spans="1:38" s="13" customFormat="1" x14ac:dyDescent="0.35">
      <c r="A74" s="28">
        <v>70</v>
      </c>
      <c r="B74" s="24" t="s">
        <v>102</v>
      </c>
      <c r="C74" s="25">
        <v>19.147200000000002</v>
      </c>
      <c r="D74" s="30">
        <v>61.332299999999996</v>
      </c>
      <c r="E74" s="53">
        <v>2.85</v>
      </c>
      <c r="F74" s="43"/>
      <c r="G74" s="30"/>
      <c r="H74" s="44"/>
      <c r="I74" s="30">
        <v>10.4864</v>
      </c>
      <c r="J74" s="30">
        <v>2.65</v>
      </c>
      <c r="K74" s="43">
        <v>9.9781999999999993</v>
      </c>
      <c r="L74" s="44">
        <v>2.6143999999999998</v>
      </c>
      <c r="M74" s="30">
        <v>8.9436</v>
      </c>
      <c r="N74" s="30">
        <v>2.3553999999999999</v>
      </c>
      <c r="O74" s="43">
        <v>2.3980999999999999</v>
      </c>
      <c r="P74" s="44">
        <v>2.5750000000000002</v>
      </c>
      <c r="Q74" s="30">
        <v>2.173</v>
      </c>
      <c r="R74" s="30">
        <v>2.4470999999999998</v>
      </c>
      <c r="S74" s="43">
        <v>1.9498</v>
      </c>
      <c r="T74" s="44">
        <v>2.4470999999999998</v>
      </c>
      <c r="U74" s="30">
        <v>1.5763</v>
      </c>
      <c r="V74" s="30">
        <v>2.4</v>
      </c>
      <c r="W74" s="43">
        <v>1.5278</v>
      </c>
      <c r="X74" s="44">
        <v>2.2000000000000002</v>
      </c>
      <c r="Y74" s="43">
        <v>0.48720000000000002</v>
      </c>
      <c r="Z74" s="44">
        <v>2.4420000000000002</v>
      </c>
      <c r="AA74" s="36" t="str">
        <f t="shared" si="6"/>
        <v>Yb</v>
      </c>
      <c r="AB74" s="36">
        <f t="shared" si="7"/>
        <v>70</v>
      </c>
      <c r="AC74" s="56">
        <f>IF(energie&gt;K,C_*K*POWER(Lambda,E74),IF(energie&gt;Lun,C_*Lun*POWER(Lambda,J74),IF(energie&gt;Ldeux,C_*Ldeux*POWER(Lambda,L74),IF(energie&gt;Ltrois,C_*Ltrois*POWER(Lambda,N74),IF(energie&gt;Mun,C_*Mun*POWER(Lambda,P74),IF(energie&gt;Mdeux,C_*Mdeux*POWER(Lambda,R74),IF(energie&gt;Mtrois,C_*Mtrois*POWER(Lambda,T74),IF(energie&gt;Mquatre,C_Mquatre*POWER(Lambda,V74),IF(energie&gt;Mcinq,C_*Mcinq*POWER(Lambda,X74),C_*Nun*POWER(Lambda,Z74))))))))))</f>
        <v>486.09617800485699</v>
      </c>
      <c r="AD74" s="4"/>
      <c r="AK74" s="4">
        <f t="shared" si="8"/>
        <v>70</v>
      </c>
      <c r="AL74" s="11">
        <f t="shared" si="9"/>
        <v>61.332299999999996</v>
      </c>
    </row>
    <row r="75" spans="1:38" x14ac:dyDescent="0.35">
      <c r="A75" s="20">
        <v>71</v>
      </c>
      <c r="B75" s="21" t="s">
        <v>103</v>
      </c>
      <c r="C75" s="22">
        <v>19.195699999999999</v>
      </c>
      <c r="D75">
        <v>63.313800000000001</v>
      </c>
      <c r="E75" s="38">
        <v>2.85</v>
      </c>
      <c r="F75" s="39"/>
      <c r="G75"/>
      <c r="H75" s="40"/>
      <c r="I75">
        <v>10.8704</v>
      </c>
      <c r="J75">
        <v>2.65</v>
      </c>
      <c r="K75" s="39">
        <v>10.348599999999999</v>
      </c>
      <c r="L75" s="40">
        <v>2.6143999999999998</v>
      </c>
      <c r="M75">
        <v>9.2440999999999995</v>
      </c>
      <c r="N75">
        <v>2.3553999999999999</v>
      </c>
      <c r="O75" s="39">
        <v>2.4912000000000001</v>
      </c>
      <c r="P75" s="40">
        <v>2.5750000000000002</v>
      </c>
      <c r="Q75">
        <v>2.2635000000000001</v>
      </c>
      <c r="R75">
        <v>2.4470999999999998</v>
      </c>
      <c r="S75" s="39">
        <v>2.0236000000000001</v>
      </c>
      <c r="T75" s="40">
        <v>2.4470999999999998</v>
      </c>
      <c r="U75">
        <v>1.6394</v>
      </c>
      <c r="V75">
        <v>2.4</v>
      </c>
      <c r="W75" s="39">
        <v>1.5885</v>
      </c>
      <c r="X75" s="40">
        <v>2.2000000000000002</v>
      </c>
      <c r="Y75" s="39">
        <v>0.50619999999999998</v>
      </c>
      <c r="Z75" s="40">
        <v>2.4359999999999999</v>
      </c>
      <c r="AA75" s="36" t="str">
        <f t="shared" si="6"/>
        <v>Lu</v>
      </c>
      <c r="AB75" s="36">
        <f t="shared" si="7"/>
        <v>71</v>
      </c>
      <c r="AC75" s="56">
        <f t="shared" ref="AC75:AC81" si="10">IF(energie&gt;K,C_*K*POWER(Lambda,E75),IF(energie&gt;Lun,C_*Lun*POWER(Lambda,J75),IF(energie&gt;Ldeux,C_*Ldeux*POWER(Lambda,L75),IF(energie&gt;Ltrois,C_*Ltrois*POWER(Lambda,N75),IF(energie&gt;Mun,C_*Mun*POWER(Lambda,P75),IF(energie&gt;Mdeux,C_*Mdeux*POWER(Lambda,R75),IF(energie&gt;Mtrois,C_*Mtrois*POWER(Lambda,T75),IF(energie&gt;Mquatre,C_*Mquatre*POWER(Lambda,V75),IF(energie&gt;Mcinq,C_*Mcinq*POWER(Lambda,X75),C_*Nun*POWER(Lambda,Z75))))))))))</f>
        <v>506.24668546797182</v>
      </c>
      <c r="AK75" s="4">
        <f t="shared" si="8"/>
        <v>71</v>
      </c>
      <c r="AL75" s="11">
        <f t="shared" si="9"/>
        <v>63.313800000000001</v>
      </c>
    </row>
    <row r="76" spans="1:38" x14ac:dyDescent="0.35">
      <c r="A76" s="20">
        <v>72</v>
      </c>
      <c r="B76" s="21" t="s">
        <v>104</v>
      </c>
      <c r="C76" s="22">
        <v>19.2376</v>
      </c>
      <c r="D76">
        <v>65.380499999999998</v>
      </c>
      <c r="E76" s="38">
        <v>2.85</v>
      </c>
      <c r="F76" s="39"/>
      <c r="G76"/>
      <c r="H76" s="40"/>
      <c r="I76">
        <v>11.2707</v>
      </c>
      <c r="J76">
        <v>2.65</v>
      </c>
      <c r="K76" s="39">
        <v>10.7394</v>
      </c>
      <c r="L76" s="40">
        <v>2.6143999999999998</v>
      </c>
      <c r="M76">
        <v>9.5607000000000006</v>
      </c>
      <c r="N76">
        <v>2.3553999999999999</v>
      </c>
      <c r="O76" s="39">
        <v>2.6009000000000002</v>
      </c>
      <c r="P76" s="40">
        <v>2.5750000000000002</v>
      </c>
      <c r="Q76">
        <v>2.3654000000000002</v>
      </c>
      <c r="R76">
        <v>2.4470999999999998</v>
      </c>
      <c r="S76" s="39">
        <v>2.1076000000000001</v>
      </c>
      <c r="T76" s="40">
        <v>2.4470999999999998</v>
      </c>
      <c r="U76">
        <v>1.7163999999999999</v>
      </c>
      <c r="V76">
        <v>2.4</v>
      </c>
      <c r="W76" s="39">
        <v>1.6617</v>
      </c>
      <c r="X76" s="40">
        <v>2.2000000000000002</v>
      </c>
      <c r="Y76" s="39">
        <v>0.53810000000000002</v>
      </c>
      <c r="Z76" s="40">
        <v>2.4300000000000002</v>
      </c>
      <c r="AA76" s="36" t="str">
        <f t="shared" si="6"/>
        <v>Hf</v>
      </c>
      <c r="AB76" s="36">
        <f t="shared" si="7"/>
        <v>72</v>
      </c>
      <c r="AC76" s="56">
        <f t="shared" si="10"/>
        <v>529.6929450880408</v>
      </c>
      <c r="AK76" s="4">
        <f t="shared" si="8"/>
        <v>72</v>
      </c>
      <c r="AL76" s="11">
        <f t="shared" si="9"/>
        <v>65.380499999999998</v>
      </c>
    </row>
    <row r="77" spans="1:38" x14ac:dyDescent="0.35">
      <c r="A77" s="20">
        <v>73</v>
      </c>
      <c r="B77" s="21" t="s">
        <v>105</v>
      </c>
      <c r="C77" s="22">
        <v>19.281199999999998</v>
      </c>
      <c r="D77">
        <v>67.416399999999996</v>
      </c>
      <c r="E77" s="38">
        <v>2.85</v>
      </c>
      <c r="F77" s="39"/>
      <c r="G77"/>
      <c r="H77" s="40"/>
      <c r="I77">
        <v>11.6815</v>
      </c>
      <c r="J77">
        <v>2.65</v>
      </c>
      <c r="K77" s="39">
        <v>11.136100000000001</v>
      </c>
      <c r="L77" s="40">
        <v>2.6143999999999998</v>
      </c>
      <c r="M77">
        <v>9.8811</v>
      </c>
      <c r="N77">
        <v>2.3553999999999999</v>
      </c>
      <c r="O77" s="39">
        <v>2.7080000000000002</v>
      </c>
      <c r="P77" s="40">
        <v>2.5750000000000002</v>
      </c>
      <c r="Q77">
        <v>2.4687000000000001</v>
      </c>
      <c r="R77">
        <v>2.4470999999999998</v>
      </c>
      <c r="S77" s="39">
        <v>2.194</v>
      </c>
      <c r="T77" s="40">
        <v>2.4470999999999998</v>
      </c>
      <c r="U77">
        <v>1.7931999999999999</v>
      </c>
      <c r="V77">
        <v>2.4</v>
      </c>
      <c r="W77" s="39">
        <v>1.7351000000000001</v>
      </c>
      <c r="X77" s="40">
        <v>2.2000000000000002</v>
      </c>
      <c r="Y77" s="39">
        <v>0.5655</v>
      </c>
      <c r="Z77" s="40">
        <v>2.4249999999999998</v>
      </c>
      <c r="AA77" s="36" t="str">
        <f t="shared" si="6"/>
        <v>Ta</v>
      </c>
      <c r="AB77" s="36">
        <f t="shared" si="7"/>
        <v>73</v>
      </c>
      <c r="AC77" s="56">
        <f t="shared" si="10"/>
        <v>552.75459706502136</v>
      </c>
      <c r="AK77" s="4">
        <f t="shared" si="8"/>
        <v>73</v>
      </c>
      <c r="AL77" s="11">
        <f t="shared" si="9"/>
        <v>67.416399999999996</v>
      </c>
    </row>
    <row r="78" spans="1:38" x14ac:dyDescent="0.35">
      <c r="A78" s="20">
        <v>74</v>
      </c>
      <c r="B78" s="21" t="s">
        <v>106</v>
      </c>
      <c r="C78" s="22">
        <v>19.322299999999998</v>
      </c>
      <c r="D78">
        <v>69.525000000000006</v>
      </c>
      <c r="E78" s="38">
        <v>2.85</v>
      </c>
      <c r="F78" s="39"/>
      <c r="G78"/>
      <c r="H78" s="40"/>
      <c r="I78">
        <v>12.0998</v>
      </c>
      <c r="J78">
        <v>2.65</v>
      </c>
      <c r="K78" s="39">
        <v>11.544</v>
      </c>
      <c r="L78" s="40">
        <v>2.6143999999999998</v>
      </c>
      <c r="M78">
        <v>10.206799999999999</v>
      </c>
      <c r="N78">
        <v>2.3553999999999999</v>
      </c>
      <c r="O78" s="39">
        <v>2.8195999999999999</v>
      </c>
      <c r="P78" s="40">
        <v>2.5750000000000002</v>
      </c>
      <c r="Q78">
        <v>2.5749</v>
      </c>
      <c r="R78">
        <v>2.4470999999999998</v>
      </c>
      <c r="S78" s="39">
        <v>2.2810000000000001</v>
      </c>
      <c r="T78" s="40">
        <v>2.4470999999999998</v>
      </c>
      <c r="U78">
        <v>1.8715999999999999</v>
      </c>
      <c r="V78">
        <v>2.4</v>
      </c>
      <c r="W78" s="39">
        <v>1.8091999999999999</v>
      </c>
      <c r="X78" s="40">
        <v>2.2000000000000002</v>
      </c>
      <c r="Y78" s="39">
        <v>0.59499999999999997</v>
      </c>
      <c r="Z78" s="40">
        <v>2.419</v>
      </c>
      <c r="AA78" s="36" t="str">
        <f t="shared" si="6"/>
        <v>W</v>
      </c>
      <c r="AB78" s="36">
        <f t="shared" si="7"/>
        <v>74</v>
      </c>
      <c r="AC78" s="56">
        <f t="shared" si="10"/>
        <v>576.76110637492286</v>
      </c>
      <c r="AK78" s="4">
        <f t="shared" si="8"/>
        <v>74</v>
      </c>
      <c r="AL78" s="11">
        <f t="shared" si="9"/>
        <v>69.525000000000006</v>
      </c>
    </row>
    <row r="79" spans="1:38" x14ac:dyDescent="0.35">
      <c r="A79" s="20">
        <v>75</v>
      </c>
      <c r="B79" s="21" t="s">
        <v>107</v>
      </c>
      <c r="C79" s="22">
        <v>19.3611</v>
      </c>
      <c r="D79">
        <v>71.676400000000001</v>
      </c>
      <c r="E79" s="38">
        <v>2.85</v>
      </c>
      <c r="F79" s="39"/>
      <c r="G79"/>
      <c r="H79" s="40"/>
      <c r="I79">
        <v>12.5267</v>
      </c>
      <c r="J79">
        <v>2.65</v>
      </c>
      <c r="K79" s="39">
        <v>11.9587</v>
      </c>
      <c r="L79" s="40">
        <v>2.6143999999999998</v>
      </c>
      <c r="M79">
        <v>10.535299999999999</v>
      </c>
      <c r="N79">
        <v>2.3553999999999999</v>
      </c>
      <c r="O79" s="39">
        <v>2.9317000000000002</v>
      </c>
      <c r="P79" s="40">
        <v>2.5750000000000002</v>
      </c>
      <c r="Q79">
        <v>2.6816</v>
      </c>
      <c r="R79">
        <v>2.4470999999999998</v>
      </c>
      <c r="S79" s="39">
        <v>2.3673000000000002</v>
      </c>
      <c r="T79" s="40">
        <v>2.4470999999999998</v>
      </c>
      <c r="U79">
        <v>1.9489000000000001</v>
      </c>
      <c r="V79">
        <v>2.4</v>
      </c>
      <c r="W79" s="39">
        <v>1.8829</v>
      </c>
      <c r="X79" s="40">
        <v>2.2000000000000002</v>
      </c>
      <c r="Y79" s="39">
        <v>0.625</v>
      </c>
      <c r="Z79" s="40">
        <v>2.4140000000000001</v>
      </c>
      <c r="AA79" s="36" t="str">
        <f t="shared" si="6"/>
        <v>Re</v>
      </c>
      <c r="AB79" s="36">
        <f t="shared" si="7"/>
        <v>75</v>
      </c>
      <c r="AC79" s="56">
        <f t="shared" si="10"/>
        <v>600.8958418402658</v>
      </c>
      <c r="AK79" s="4">
        <f t="shared" si="8"/>
        <v>75</v>
      </c>
      <c r="AL79" s="11">
        <f t="shared" si="9"/>
        <v>71.676400000000001</v>
      </c>
    </row>
    <row r="80" spans="1:38" x14ac:dyDescent="0.35">
      <c r="A80" s="20">
        <v>76</v>
      </c>
      <c r="B80" s="21" t="s">
        <v>108</v>
      </c>
      <c r="C80" s="22">
        <v>19.3979</v>
      </c>
      <c r="D80">
        <v>73.870800000000003</v>
      </c>
      <c r="E80" s="38">
        <v>2.85</v>
      </c>
      <c r="F80" s="39"/>
      <c r="G80"/>
      <c r="H80" s="40"/>
      <c r="I80">
        <v>12.968</v>
      </c>
      <c r="J80">
        <v>2.65</v>
      </c>
      <c r="K80" s="39">
        <v>12.385</v>
      </c>
      <c r="L80" s="40">
        <v>2.6143999999999998</v>
      </c>
      <c r="M80">
        <v>10.870900000000001</v>
      </c>
      <c r="N80">
        <v>2.3553999999999999</v>
      </c>
      <c r="O80" s="39">
        <v>3.0485000000000002</v>
      </c>
      <c r="P80" s="40">
        <v>2.5750000000000002</v>
      </c>
      <c r="Q80">
        <v>2.7921999999999998</v>
      </c>
      <c r="R80">
        <v>2.4470999999999998</v>
      </c>
      <c r="S80" s="39">
        <v>2.4571999999999998</v>
      </c>
      <c r="T80" s="40">
        <v>2.4470999999999998</v>
      </c>
      <c r="U80">
        <v>2.0308000000000002</v>
      </c>
      <c r="V80">
        <v>2.4</v>
      </c>
      <c r="W80" s="39">
        <v>1.9601</v>
      </c>
      <c r="X80" s="40">
        <v>2.2000000000000002</v>
      </c>
      <c r="Y80" s="39">
        <v>0.65429999999999999</v>
      </c>
      <c r="Z80" s="40">
        <v>2.4079999999999999</v>
      </c>
      <c r="AA80" s="36" t="str">
        <f t="shared" si="6"/>
        <v>Os</v>
      </c>
      <c r="AB80" s="36">
        <f t="shared" si="7"/>
        <v>76</v>
      </c>
      <c r="AC80" s="56">
        <f t="shared" si="10"/>
        <v>626.02338874407462</v>
      </c>
      <c r="AK80" s="4">
        <f t="shared" si="8"/>
        <v>76</v>
      </c>
      <c r="AL80" s="11">
        <f t="shared" si="9"/>
        <v>73.870800000000003</v>
      </c>
    </row>
    <row r="81" spans="1:38" x14ac:dyDescent="0.35">
      <c r="A81" s="20">
        <v>77</v>
      </c>
      <c r="B81" s="21" t="s">
        <v>109</v>
      </c>
      <c r="C81" s="22">
        <v>19.431999999999999</v>
      </c>
      <c r="D81">
        <v>76.111000000000004</v>
      </c>
      <c r="E81" s="38">
        <v>2.85</v>
      </c>
      <c r="F81" s="39"/>
      <c r="G81"/>
      <c r="H81" s="40"/>
      <c r="I81">
        <v>13.4185</v>
      </c>
      <c r="J81">
        <v>2.65</v>
      </c>
      <c r="K81" s="39">
        <v>12.8241</v>
      </c>
      <c r="L81" s="40">
        <v>2.6143999999999998</v>
      </c>
      <c r="M81">
        <v>11.215199999999999</v>
      </c>
      <c r="N81">
        <v>2.3553999999999999</v>
      </c>
      <c r="O81" s="39">
        <v>3.1737000000000002</v>
      </c>
      <c r="P81" s="40">
        <v>2.5750000000000002</v>
      </c>
      <c r="Q81">
        <v>2.9087000000000001</v>
      </c>
      <c r="R81">
        <v>2.4470999999999998</v>
      </c>
      <c r="S81" s="39">
        <v>2.5507</v>
      </c>
      <c r="T81" s="40">
        <v>2.4470999999999998</v>
      </c>
      <c r="U81">
        <v>2.1160999999999999</v>
      </c>
      <c r="V81">
        <v>2.4</v>
      </c>
      <c r="W81" s="39">
        <v>2.0404</v>
      </c>
      <c r="X81" s="40">
        <v>2.2000000000000002</v>
      </c>
      <c r="Y81" s="39">
        <v>0.69010000000000005</v>
      </c>
      <c r="Z81" s="40">
        <v>2.403</v>
      </c>
      <c r="AA81" s="36" t="str">
        <f t="shared" si="6"/>
        <v>Ir</v>
      </c>
      <c r="AB81" s="36">
        <f t="shared" si="7"/>
        <v>77</v>
      </c>
      <c r="AC81" s="56">
        <f t="shared" si="10"/>
        <v>652.87947748569127</v>
      </c>
      <c r="AK81" s="4">
        <f t="shared" si="8"/>
        <v>77</v>
      </c>
      <c r="AL81" s="11">
        <f t="shared" si="9"/>
        <v>76.111000000000004</v>
      </c>
    </row>
    <row r="82" spans="1:38" x14ac:dyDescent="0.35">
      <c r="A82" s="20">
        <v>78</v>
      </c>
      <c r="B82" s="21" t="s">
        <v>110</v>
      </c>
      <c r="C82" s="22">
        <v>19.464300000000001</v>
      </c>
      <c r="D82">
        <v>78.394800000000004</v>
      </c>
      <c r="E82" s="38">
        <v>2.85</v>
      </c>
      <c r="F82" s="39"/>
      <c r="G82"/>
      <c r="H82" s="40"/>
      <c r="I82">
        <v>13.879899999999999</v>
      </c>
      <c r="J82">
        <v>2.65</v>
      </c>
      <c r="K82" s="39">
        <v>13.272600000000001</v>
      </c>
      <c r="L82" s="40">
        <v>2.6143999999999998</v>
      </c>
      <c r="M82">
        <v>11.563700000000001</v>
      </c>
      <c r="N82">
        <v>2.3553999999999999</v>
      </c>
      <c r="O82" s="39">
        <v>3.2959999999999998</v>
      </c>
      <c r="P82" s="40">
        <v>2.5750000000000002</v>
      </c>
      <c r="Q82">
        <v>3.0263</v>
      </c>
      <c r="R82">
        <v>2.4470999999999998</v>
      </c>
      <c r="S82" s="39">
        <v>2.6454</v>
      </c>
      <c r="T82" s="40">
        <v>2.4470999999999998</v>
      </c>
      <c r="U82">
        <v>2.2019000000000002</v>
      </c>
      <c r="V82">
        <v>2.4</v>
      </c>
      <c r="W82" s="39">
        <v>2.1215999999999999</v>
      </c>
      <c r="X82" s="40">
        <v>2.2000000000000002</v>
      </c>
      <c r="Y82" s="39">
        <v>0.72199999999999998</v>
      </c>
      <c r="Z82" s="40">
        <v>2.3980000000000001</v>
      </c>
      <c r="AA82" s="36" t="str">
        <f t="shared" si="6"/>
        <v>Pt</v>
      </c>
      <c r="AB82" s="36">
        <f t="shared" si="7"/>
        <v>78</v>
      </c>
      <c r="AC82" s="56">
        <f>IF(energie&gt;K,C_*K*POWER(Lambda,E82),IF(energie&gt;Lun,C_*Lun*POWER(Lambda,J82),IF(energie&gt;Ldeux,C_*Ldeux*POWER(Lambda,L82),IF(energie&gt;Ltrois,C_*Ltrois*POWER(Lambda,N82),IF(energie&gt;Mun,C_*Mun*POWER(Lambda,P82),IF(energie&gt;Mdeux,C_*Mdeux*POWER(Lambda,R82),IF(energie&gt;Mtrois,C_*Mtrois*POWER(Lambda,T82),IF(energie&gt;Mquatre,C_Mquatre*POWER(Lambda,V82),IF(energie&gt;Mcinq,C_*Mcinq*POWER(Lambda,X82),C_*Nun*POWER(Lambda,Z82))))))))))</f>
        <v>679.16553075662046</v>
      </c>
      <c r="AK82" s="4">
        <f t="shared" si="8"/>
        <v>78</v>
      </c>
      <c r="AL82" s="11">
        <f t="shared" si="9"/>
        <v>78.394800000000004</v>
      </c>
    </row>
    <row r="83" spans="1:38" x14ac:dyDescent="0.35">
      <c r="A83" s="20">
        <v>79</v>
      </c>
      <c r="B83" s="21" t="s">
        <v>111</v>
      </c>
      <c r="C83" s="22">
        <v>19.494299999999999</v>
      </c>
      <c r="D83">
        <v>80.724900000000005</v>
      </c>
      <c r="E83" s="38">
        <v>2.85</v>
      </c>
      <c r="F83" s="39"/>
      <c r="G83"/>
      <c r="H83" s="40"/>
      <c r="I83">
        <v>14.3528</v>
      </c>
      <c r="J83">
        <v>2.65</v>
      </c>
      <c r="K83" s="39">
        <v>13.733599999999999</v>
      </c>
      <c r="L83" s="40">
        <v>2.6143999999999998</v>
      </c>
      <c r="M83">
        <v>11.918699999999999</v>
      </c>
      <c r="N83">
        <v>2.3553999999999999</v>
      </c>
      <c r="O83" s="39">
        <v>3.4249000000000001</v>
      </c>
      <c r="P83" s="40">
        <v>2.5750000000000002</v>
      </c>
      <c r="Q83">
        <v>3.1478000000000002</v>
      </c>
      <c r="R83">
        <v>2.4470999999999998</v>
      </c>
      <c r="S83" s="39">
        <v>2.7429999999999999</v>
      </c>
      <c r="T83" s="40">
        <v>2.4470999999999998</v>
      </c>
      <c r="U83">
        <v>2.2911000000000001</v>
      </c>
      <c r="V83">
        <v>2.4</v>
      </c>
      <c r="W83" s="39">
        <v>2.2057000000000002</v>
      </c>
      <c r="X83" s="40">
        <v>2.2000000000000002</v>
      </c>
      <c r="Y83" s="39">
        <v>0.75880000000000003</v>
      </c>
      <c r="Z83" s="40">
        <v>2.3929999999999998</v>
      </c>
      <c r="AA83" s="36" t="str">
        <f t="shared" si="6"/>
        <v>Au</v>
      </c>
      <c r="AB83" s="36">
        <f t="shared" si="7"/>
        <v>79</v>
      </c>
      <c r="AC83" s="56">
        <f>IF(energie&gt;K,C_*K*POWER(Lambda,E83),IF(energie&gt;Lun,C_*Lun*POWER(Lambda,J83),IF(energie&gt;Ldeux,C_*Ldeux*POWER(Lambda,L83),IF(energie&gt;Ltrois,C_*Ltrois*POWER(Lambda,N83),IF(energie&gt;Mun,C_*Mun*POWER(Lambda,P83),IF(energie&gt;Mdeux,C_*Mdeux*POWER(Lambda,R83),IF(energie&gt;Mtrois,C_*Mtrois*POWER(Lambda,T83),IF(energie&gt;Mquatre,C_Mquatre*POWER(Lambda,V83),IF(energie&gt;Mcinq,C_*Mcinq*POWER(Lambda,X83),C_*Nun*POWER(Lambda,Z83))))))))))</f>
        <v>706.81406713457341</v>
      </c>
      <c r="AK83" s="4">
        <f t="shared" si="8"/>
        <v>79</v>
      </c>
      <c r="AL83" s="11">
        <f t="shared" si="9"/>
        <v>80.724900000000005</v>
      </c>
    </row>
    <row r="84" spans="1:38" x14ac:dyDescent="0.35">
      <c r="A84" s="20">
        <v>80</v>
      </c>
      <c r="B84" s="21" t="s">
        <v>112</v>
      </c>
      <c r="C84" s="22">
        <v>19.521899999999999</v>
      </c>
      <c r="D84">
        <v>83.1023</v>
      </c>
      <c r="E84" s="53">
        <v>2.85</v>
      </c>
      <c r="F84" s="39"/>
      <c r="G84"/>
      <c r="H84" s="40"/>
      <c r="I84">
        <v>14.8393</v>
      </c>
      <c r="J84">
        <v>2.65</v>
      </c>
      <c r="K84" s="39">
        <v>14.2087</v>
      </c>
      <c r="L84" s="40">
        <v>2.6143999999999998</v>
      </c>
      <c r="M84">
        <v>12.283899999999999</v>
      </c>
      <c r="N84">
        <v>2.3553999999999999</v>
      </c>
      <c r="O84" s="39">
        <v>3.5615999999999999</v>
      </c>
      <c r="P84" s="40">
        <v>2.5750000000000002</v>
      </c>
      <c r="Q84">
        <v>3.2785000000000002</v>
      </c>
      <c r="R84">
        <v>2.4470999999999998</v>
      </c>
      <c r="S84" s="39">
        <v>2.8471000000000002</v>
      </c>
      <c r="T84" s="40">
        <v>2.4470999999999998</v>
      </c>
      <c r="U84">
        <v>2.3849</v>
      </c>
      <c r="V84">
        <v>2.4</v>
      </c>
      <c r="W84" s="39">
        <v>2.2949000000000002</v>
      </c>
      <c r="X84" s="40">
        <v>2.2000000000000002</v>
      </c>
      <c r="Y84" s="39">
        <v>0.80030000000000001</v>
      </c>
      <c r="Z84" s="40">
        <v>2.3879999999999999</v>
      </c>
      <c r="AA84" s="36" t="str">
        <f t="shared" si="6"/>
        <v>Hg</v>
      </c>
      <c r="AB84" s="36">
        <f t="shared" si="7"/>
        <v>80</v>
      </c>
      <c r="AC84" s="56">
        <f>IF(energie&gt;K,C_*K*POWER(Lambda,E84),IF(energie&gt;Lun,C_*Lun*POWER(Lambda,J84),IF(energie&gt;Ldeux,C_*Ldeux*POWER(Lambda,L84),IF(energie&gt;Ltrois,C_*Ltrois*POWER(Lambda,N84),IF(energie&gt;Mun,C_*Mun*POWER(Lambda,P84),IF(energie&gt;Mdeux,C_*Mdeux*POWER(Lambda,R84),IF(energie&gt;Mtrois,C_*Mtrois*POWER(Lambda,T84),IF(energie&gt;Mquatre,C_Mquatre*POWER(Lambda,V84),IF(energie&gt;Mcinq,C_*Mcinq*POWER(Lambda,X84),C_*Nun*POWER(Lambda,Z84))))))))))</f>
        <v>736.0661908260746</v>
      </c>
      <c r="AK84" s="4">
        <f t="shared" si="8"/>
        <v>80</v>
      </c>
      <c r="AL84" s="11">
        <f t="shared" si="9"/>
        <v>83.1023</v>
      </c>
    </row>
    <row r="85" spans="1:38" s="11" customFormat="1" x14ac:dyDescent="0.35">
      <c r="A85" s="16">
        <v>81</v>
      </c>
      <c r="B85" s="17" t="s">
        <v>113</v>
      </c>
      <c r="C85" s="18">
        <v>19.546600000000002</v>
      </c>
      <c r="D85" s="32">
        <v>85.5304</v>
      </c>
      <c r="E85" s="38">
        <v>2.85</v>
      </c>
      <c r="F85" s="34"/>
      <c r="G85" s="32"/>
      <c r="H85" s="35"/>
      <c r="I85" s="32">
        <v>15.3467</v>
      </c>
      <c r="J85" s="32">
        <v>2.65</v>
      </c>
      <c r="K85" s="34">
        <v>14.697900000000001</v>
      </c>
      <c r="L85" s="35">
        <v>2.6143999999999998</v>
      </c>
      <c r="M85" s="32">
        <v>12.657500000000001</v>
      </c>
      <c r="N85" s="32">
        <v>2.3553999999999999</v>
      </c>
      <c r="O85" s="34">
        <v>3.7040999999999999</v>
      </c>
      <c r="P85" s="35">
        <v>2.5750000000000002</v>
      </c>
      <c r="Q85" s="32">
        <v>3.4157000000000002</v>
      </c>
      <c r="R85" s="32">
        <v>2.4470999999999998</v>
      </c>
      <c r="S85" s="34">
        <v>2.9565999999999999</v>
      </c>
      <c r="T85" s="35">
        <v>2.4470999999999998</v>
      </c>
      <c r="U85" s="32">
        <v>2.4851000000000001</v>
      </c>
      <c r="V85" s="32">
        <v>2.4</v>
      </c>
      <c r="W85" s="34">
        <v>2.3893</v>
      </c>
      <c r="X85" s="35">
        <v>2.2000000000000002</v>
      </c>
      <c r="Y85" s="34">
        <v>0.84550000000000003</v>
      </c>
      <c r="Z85" s="35">
        <v>2.383</v>
      </c>
      <c r="AA85" s="36" t="str">
        <f t="shared" si="6"/>
        <v>Tl</v>
      </c>
      <c r="AB85" s="36">
        <f t="shared" si="7"/>
        <v>81</v>
      </c>
      <c r="AC85" s="56">
        <f>IF(energie&gt;K,C_*K*POWER(Lambda,E85),IF(energie&gt;Lun,C_*Lun*POWER(Lambda,J85),IF(energie&gt;Ldeux,C_*Ldeux*POWER(Lambda,L85),IF(energie&gt;Ltrois,C_*Ltrois*POWER(Lambda,N85),IF(energie&gt;Mun,C_*Mun*POWER(Lambda,P85),IF(energie&gt;Mdeux,C_*Mdeux*POWER(Lambda,R85),IF(energie&gt;Mtrois,C_*Mtrois*POWER(Lambda,T85),IF(energie&gt;Mquatre,C_Mquatre*POWER(Lambda,V85),IF(energie&gt;Mcinq,C_*Mcinq*POWER(Lambda,X85),C_*Nun*POWER(Lambda,Z85))))))))))</f>
        <v>766.4848446596817</v>
      </c>
      <c r="AD85" s="4"/>
      <c r="AK85" s="4">
        <f t="shared" si="8"/>
        <v>81</v>
      </c>
      <c r="AL85" s="11">
        <f t="shared" si="9"/>
        <v>85.5304</v>
      </c>
    </row>
    <row r="86" spans="1:38" x14ac:dyDescent="0.35">
      <c r="A86" s="20">
        <v>82</v>
      </c>
      <c r="B86" s="21" t="s">
        <v>114</v>
      </c>
      <c r="C86" s="22">
        <v>19.569600000000001</v>
      </c>
      <c r="D86">
        <v>88.004499999999993</v>
      </c>
      <c r="E86" s="38">
        <v>2.85</v>
      </c>
      <c r="F86" s="39"/>
      <c r="G86"/>
      <c r="H86" s="40"/>
      <c r="I86">
        <v>15.860799999999999</v>
      </c>
      <c r="J86">
        <v>2.65</v>
      </c>
      <c r="K86" s="39">
        <v>15.2</v>
      </c>
      <c r="L86" s="40">
        <v>2.6143999999999998</v>
      </c>
      <c r="M86">
        <v>13.0352</v>
      </c>
      <c r="N86">
        <v>2.3553999999999999</v>
      </c>
      <c r="O86" s="39">
        <v>3.8506999999999998</v>
      </c>
      <c r="P86" s="40">
        <v>2.5750000000000002</v>
      </c>
      <c r="Q86">
        <v>3.5541999999999998</v>
      </c>
      <c r="R86">
        <v>2.4470999999999998</v>
      </c>
      <c r="S86" s="39">
        <v>3.0663999999999998</v>
      </c>
      <c r="T86" s="40">
        <v>2.4470999999999998</v>
      </c>
      <c r="U86">
        <v>2.5855999999999999</v>
      </c>
      <c r="V86">
        <v>2.4</v>
      </c>
      <c r="W86" s="39">
        <v>2.484</v>
      </c>
      <c r="X86" s="40">
        <v>2.2000000000000002</v>
      </c>
      <c r="Y86" s="39">
        <v>0.89359999999999995</v>
      </c>
      <c r="Z86" s="40">
        <v>2.3780000000000001</v>
      </c>
      <c r="AA86" s="36" t="str">
        <f t="shared" si="6"/>
        <v>Pb</v>
      </c>
      <c r="AB86" s="36">
        <f t="shared" si="7"/>
        <v>82</v>
      </c>
      <c r="AC86" s="56">
        <f>IF(energie&gt;K,C_*K*POWER(Lambda,E86),IF(energie&gt;Lun,C_*Lun*POWER(Lambda,J86),IF(energie&gt;Ldeux,C_*Ldeux*POWER(Lambda,L86),IF(energie&gt;Ltrois,C_*Ltrois*POWER(Lambda,N86),IF(energie&gt;Mun,C_*Mun*POWER(Lambda,P86),IF(energie&gt;Mdeux,C_*Mdeux*POWER(Lambda,R86),IF(energie&gt;Mtrois,C_*Mtrois*POWER(Lambda,T86),IF(energie&gt;Mquatre,C_Mquatre*POWER(Lambda,V86),IF(energie&gt;Mcinq,C_*Mcinq*POWER(Lambda,X86),C_*Nun*POWER(Lambda,Z86))))))))))</f>
        <v>797.75820091787011</v>
      </c>
      <c r="AK86" s="4">
        <f t="shared" si="8"/>
        <v>82</v>
      </c>
      <c r="AL86" s="11">
        <f t="shared" si="9"/>
        <v>88.004499999999993</v>
      </c>
    </row>
    <row r="87" spans="1:38" x14ac:dyDescent="0.35">
      <c r="A87" s="20">
        <v>83</v>
      </c>
      <c r="B87" s="21" t="s">
        <v>115</v>
      </c>
      <c r="C87" s="22">
        <v>19.590900000000001</v>
      </c>
      <c r="D87">
        <v>90.525899999999993</v>
      </c>
      <c r="E87" s="38">
        <v>2.85</v>
      </c>
      <c r="F87" s="39"/>
      <c r="G87"/>
      <c r="H87" s="40"/>
      <c r="I87">
        <v>16.387499999999999</v>
      </c>
      <c r="J87">
        <v>2.65</v>
      </c>
      <c r="K87" s="39">
        <v>15.7111</v>
      </c>
      <c r="L87" s="40">
        <v>2.6143999999999998</v>
      </c>
      <c r="M87">
        <v>13.4186</v>
      </c>
      <c r="N87">
        <v>2.3553999999999999</v>
      </c>
      <c r="O87" s="39">
        <v>3.9990999999999999</v>
      </c>
      <c r="P87" s="40">
        <v>2.5750000000000002</v>
      </c>
      <c r="Q87">
        <v>3.6962999999999999</v>
      </c>
      <c r="R87">
        <v>2.4470999999999998</v>
      </c>
      <c r="S87" s="39">
        <v>3.1768999999999998</v>
      </c>
      <c r="T87" s="40">
        <v>2.4470999999999998</v>
      </c>
      <c r="U87">
        <v>2.6876000000000002</v>
      </c>
      <c r="V87">
        <v>2.4</v>
      </c>
      <c r="W87" s="39">
        <v>2.5746000000000002</v>
      </c>
      <c r="X87" s="40">
        <v>2.2000000000000002</v>
      </c>
      <c r="Y87" s="39">
        <v>0.93820000000000003</v>
      </c>
      <c r="Z87" s="40">
        <v>2.3730000000000002</v>
      </c>
      <c r="AA87" s="36" t="str">
        <f t="shared" si="6"/>
        <v>Bi</v>
      </c>
      <c r="AB87" s="36">
        <f t="shared" si="7"/>
        <v>83</v>
      </c>
      <c r="AC87" s="56">
        <f>IF(energie&gt;K,C_*K*POWER(Lambda,E87),IF(energie&gt;Lun,C_*Lun*POWER(Lambda,J87),IF(energie&gt;Ldeux,C_*Ldeux*POWER(Lambda,L87),IF(energie&gt;Ltrois,C_*Ltrois*POWER(Lambda,N87),IF(energie&gt;Mun,C_*Mun*POWER(Lambda,P87),IF(energie&gt;Mdeux,C_*Mdeux*POWER(Lambda,R87),IF(energie&gt;Mtrois,C_*Mtrois*POWER(Lambda,T87),IF(energie&gt;Mquatre,C_Mquatre*POWER(Lambda,V87),IF(energie&gt;Mcinq,C_*Mcinq*POWER(Lambda,X87),C_*Nun*POWER(Lambda,Z87))))))))))</f>
        <v>829.40432463515003</v>
      </c>
      <c r="AK87" s="4">
        <f t="shared" si="8"/>
        <v>83</v>
      </c>
      <c r="AL87" s="11">
        <f t="shared" si="9"/>
        <v>90.525899999999993</v>
      </c>
    </row>
    <row r="88" spans="1:38" x14ac:dyDescent="0.35">
      <c r="A88" s="20">
        <v>84</v>
      </c>
      <c r="B88" s="21" t="s">
        <v>116</v>
      </c>
      <c r="C88" s="22">
        <v>19.6083</v>
      </c>
      <c r="D88">
        <v>93.105000000000004</v>
      </c>
      <c r="E88" s="38">
        <v>2.85</v>
      </c>
      <c r="F88" s="39"/>
      <c r="G88"/>
      <c r="H88" s="40"/>
      <c r="I88">
        <v>16.939299999999999</v>
      </c>
      <c r="J88">
        <v>2.65</v>
      </c>
      <c r="K88" s="39">
        <v>16.244299999999999</v>
      </c>
      <c r="L88" s="40">
        <v>2.6143999999999998</v>
      </c>
      <c r="M88">
        <v>13.813800000000001</v>
      </c>
      <c r="N88">
        <v>2.3553999999999999</v>
      </c>
      <c r="O88" s="39">
        <v>4.1494</v>
      </c>
      <c r="P88" s="40">
        <v>2.5750000000000002</v>
      </c>
      <c r="Q88">
        <v>3.8540999999999999</v>
      </c>
      <c r="R88">
        <v>2.4470999999999998</v>
      </c>
      <c r="S88" s="39">
        <v>3.3018999999999998</v>
      </c>
      <c r="T88" s="40">
        <v>2.4470999999999998</v>
      </c>
      <c r="U88">
        <v>2.798</v>
      </c>
      <c r="V88">
        <v>2.4</v>
      </c>
      <c r="W88" s="39">
        <v>2.6829999999999998</v>
      </c>
      <c r="X88" s="40">
        <v>2.2000000000000002</v>
      </c>
      <c r="Y88" s="39">
        <v>0.99529999999999996</v>
      </c>
      <c r="Z88" s="40">
        <v>2.3679999999999999</v>
      </c>
      <c r="AA88" s="36" t="str">
        <f t="shared" si="6"/>
        <v>Po</v>
      </c>
      <c r="AB88" s="36">
        <f t="shared" si="7"/>
        <v>84</v>
      </c>
      <c r="AC88" s="56">
        <f>IF(energie&gt;K,C_*K*POWER(Lambda,E88),IF(energie&gt;Lun,C_*Lun*POWER(Lambda,J88),IF(energie&gt;Ldeux,C_*Ldeux*POWER(Lambda,L88),IF(energie&gt;Ltrois,C_*Ltrois*POWER(Lambda,N88),IF(energie&gt;Mun,C_*Mun*POWER(Lambda,P88),IF(energie&gt;Mdeux,C_*Mdeux*POWER(Lambda,R88),IF(energie&gt;Mtrois,C_*Mtrois*POWER(Lambda,T88),IF(energie&gt;Mquatre,C_Mquatre*POWER(Lambda,V88),IF(energie&gt;Mcinq,C_*Mcinq*POWER(Lambda,X88),C_*Nun*POWER(Lambda,Z88))))))))))</f>
        <v>861.3405415941661</v>
      </c>
      <c r="AK88" s="4">
        <f t="shared" si="8"/>
        <v>84</v>
      </c>
      <c r="AL88" s="11">
        <f t="shared" si="9"/>
        <v>93.105000000000004</v>
      </c>
    </row>
    <row r="89" spans="1:38" x14ac:dyDescent="0.35">
      <c r="A89" s="20">
        <v>85</v>
      </c>
      <c r="B89" s="21" t="s">
        <v>117</v>
      </c>
      <c r="C89" s="22">
        <v>19.6248</v>
      </c>
      <c r="D89">
        <v>95.729900000000001</v>
      </c>
      <c r="E89" s="38">
        <v>2.85</v>
      </c>
      <c r="F89" s="39"/>
      <c r="G89"/>
      <c r="H89" s="40"/>
      <c r="I89">
        <v>17.492999999999999</v>
      </c>
      <c r="J89">
        <v>2.65</v>
      </c>
      <c r="K89" s="39">
        <v>16.784700000000001</v>
      </c>
      <c r="L89" s="40">
        <v>2.6143999999999998</v>
      </c>
      <c r="M89">
        <v>14.2135</v>
      </c>
      <c r="N89">
        <v>2.3553999999999999</v>
      </c>
      <c r="O89" s="39">
        <v>4.3170000000000002</v>
      </c>
      <c r="P89" s="40">
        <v>2.5750000000000002</v>
      </c>
      <c r="Q89">
        <v>4.008</v>
      </c>
      <c r="R89">
        <v>2.4470999999999998</v>
      </c>
      <c r="S89" s="39">
        <v>3.4260000000000002</v>
      </c>
      <c r="T89" s="40">
        <v>2.4470999999999998</v>
      </c>
      <c r="U89">
        <v>2.9087000000000001</v>
      </c>
      <c r="V89">
        <v>2.4</v>
      </c>
      <c r="W89" s="39">
        <v>2.7867000000000002</v>
      </c>
      <c r="X89" s="40">
        <v>2.2000000000000002</v>
      </c>
      <c r="Y89" s="39">
        <v>1.042</v>
      </c>
      <c r="Z89" s="40">
        <v>2.3639999999999999</v>
      </c>
      <c r="AA89" s="36" t="str">
        <f t="shared" si="6"/>
        <v>At</v>
      </c>
      <c r="AB89" s="36">
        <f t="shared" si="7"/>
        <v>85</v>
      </c>
      <c r="AC89" s="56">
        <f>IF(energie&gt;K,C_*K*POWER(Lambda,E89),IF(energie&gt;Lun,C_*Lun*POWER(Lambda,J89),IF(energie&gt;Ldeux,C_*Ldeux*POWER(Lambda,L89),IF(energie&gt;Ltrois,C_*Ltrois*POWER(Lambda,N89),IF(energie&gt;Mun,C_*Mun*POWER(Lambda,P89),IF(energie&gt;Mdeux,C_*Mdeux*POWER(Lambda,R89),IF(energie&gt;Mtrois,C_*Mtrois*POWER(Lambda,T89),IF(energie&gt;Mquatre,C_Mquatre*POWER(Lambda,V89),IF(energie&gt;Mcinq,C_*Mcinq*POWER(Lambda,X89),C_*Nun*POWER(Lambda,Z89))))))))))</f>
        <v>896.8853532431051</v>
      </c>
      <c r="AK89" s="4">
        <f t="shared" si="8"/>
        <v>85</v>
      </c>
      <c r="AL89" s="11">
        <f t="shared" si="9"/>
        <v>95.729900000000001</v>
      </c>
    </row>
    <row r="90" spans="1:38" x14ac:dyDescent="0.35">
      <c r="A90" s="20">
        <v>86</v>
      </c>
      <c r="B90" s="21" t="s">
        <v>118</v>
      </c>
      <c r="C90" s="22">
        <v>19.639500000000002</v>
      </c>
      <c r="D90">
        <v>98.403999999999996</v>
      </c>
      <c r="E90" s="38">
        <v>2.85</v>
      </c>
      <c r="F90" s="39"/>
      <c r="G90"/>
      <c r="H90" s="40"/>
      <c r="I90">
        <v>18.048999999999999</v>
      </c>
      <c r="J90">
        <v>2.65</v>
      </c>
      <c r="K90" s="39">
        <v>17.3371</v>
      </c>
      <c r="L90" s="40">
        <v>2.6143999999999998</v>
      </c>
      <c r="M90">
        <v>14.619400000000001</v>
      </c>
      <c r="N90">
        <v>2.3553999999999999</v>
      </c>
      <c r="O90" s="39">
        <v>4.4820000000000002</v>
      </c>
      <c r="P90" s="40">
        <v>2.5750000000000002</v>
      </c>
      <c r="Q90">
        <v>4.1589999999999998</v>
      </c>
      <c r="R90">
        <v>2.4470999999999998</v>
      </c>
      <c r="S90" s="39">
        <v>3.5379999999999998</v>
      </c>
      <c r="T90" s="40">
        <v>2.4470999999999998</v>
      </c>
      <c r="U90">
        <v>33.021500000000003</v>
      </c>
      <c r="V90">
        <v>2.4</v>
      </c>
      <c r="W90" s="39">
        <v>2.8923999999999999</v>
      </c>
      <c r="X90" s="40">
        <v>2.2000000000000002</v>
      </c>
      <c r="Y90" s="39">
        <v>1.097</v>
      </c>
      <c r="Z90" s="40">
        <v>2.359</v>
      </c>
      <c r="AA90" s="36" t="str">
        <f t="shared" si="6"/>
        <v>Rn</v>
      </c>
      <c r="AB90" s="36">
        <f t="shared" si="7"/>
        <v>86</v>
      </c>
      <c r="AC90" s="56">
        <f>IF(energie&gt;K,C_*K*POWER(Lambda,E90),IF(energie&gt;Lun,C_*Lun*POWER(Lambda,J90),IF(energie&gt;Ldeux,C_*Ldeux*POWER(Lambda,L90),IF(energie&gt;Ltrois,C_*Ltrois*POWER(Lambda,N90),IF(energie&gt;Mun,C_*Mun*POWER(Lambda,P90),IF(energie&gt;Mdeux,C_*Mdeux*POWER(Lambda,R90),IF(energie&gt;Mtrois,C_*Mtrois*POWER(Lambda,T90),IF(energie&gt;Mquatre,C_Mquatre*POWER(Lambda,V90),IF(energie&gt;Mcinq,C_*Mcinq*POWER(Lambda,X90),C_*Nun*POWER(Lambda,Z90))))))))))</f>
        <v>931.86268784456297</v>
      </c>
      <c r="AK90" s="4">
        <f t="shared" si="8"/>
        <v>86</v>
      </c>
      <c r="AL90" s="11">
        <f t="shared" si="9"/>
        <v>98.403999999999996</v>
      </c>
    </row>
    <row r="91" spans="1:38" x14ac:dyDescent="0.35">
      <c r="A91" s="20">
        <v>87</v>
      </c>
      <c r="B91" s="21" t="s">
        <v>119</v>
      </c>
      <c r="C91" s="22">
        <v>19.651</v>
      </c>
      <c r="D91">
        <v>101.137</v>
      </c>
      <c r="E91" s="38">
        <v>2.85</v>
      </c>
      <c r="F91" s="39"/>
      <c r="G91"/>
      <c r="H91" s="40"/>
      <c r="I91">
        <v>18.638999999999999</v>
      </c>
      <c r="J91">
        <v>2.65</v>
      </c>
      <c r="K91" s="39">
        <v>17.906500000000001</v>
      </c>
      <c r="L91" s="40">
        <v>2.6143999999999998</v>
      </c>
      <c r="M91">
        <v>15.0312</v>
      </c>
      <c r="N91">
        <v>2.3553999999999999</v>
      </c>
      <c r="O91" s="39">
        <v>4.6520000000000001</v>
      </c>
      <c r="P91" s="40">
        <v>2.5750000000000002</v>
      </c>
      <c r="Q91">
        <v>4.327</v>
      </c>
      <c r="R91">
        <v>2.4470999999999998</v>
      </c>
      <c r="S91" s="39">
        <v>3.6629999999999998</v>
      </c>
      <c r="T91" s="40">
        <v>2.4470999999999998</v>
      </c>
      <c r="U91">
        <v>3.1362000000000001</v>
      </c>
      <c r="V91">
        <v>2.4</v>
      </c>
      <c r="W91" s="39">
        <v>2.9998999999999998</v>
      </c>
      <c r="X91" s="40">
        <v>2.2000000000000002</v>
      </c>
      <c r="Y91" s="39">
        <v>1.153</v>
      </c>
      <c r="Z91" s="40">
        <v>2.355</v>
      </c>
      <c r="AA91" s="36" t="str">
        <f t="shared" si="6"/>
        <v>Fr</v>
      </c>
      <c r="AB91" s="36">
        <f t="shared" si="7"/>
        <v>87</v>
      </c>
      <c r="AC91" s="56">
        <f>IF(energie&gt;K,C_*K*POWER(Lambda,E91),IF(energie&gt;Lun,C_*Lun*POWER(Lambda,J91),IF(energie&gt;Ldeux,C_*Ldeux*POWER(Lambda,L91),IF(energie&gt;Ltrois,C_*Ltrois*POWER(Lambda,N91),IF(energie&gt;Mun,C_*Mun*POWER(Lambda,P91),IF(energie&gt;Mdeux,C_*Mdeux*POWER(Lambda,R91),IF(energie&gt;Mtrois,C_*Mtrois*POWER(Lambda,T91),IF(energie&gt;Mquatre,C_Mquatre*POWER(Lambda,V91),IF(energie&gt;Mcinq,C_*Mcinq*POWER(Lambda,X91),C_*Nun*POWER(Lambda,Z91))))))))))</f>
        <v>967.77412269288095</v>
      </c>
      <c r="AK91" s="4">
        <f t="shared" si="8"/>
        <v>87</v>
      </c>
      <c r="AL91" s="11">
        <f t="shared" si="9"/>
        <v>101.137</v>
      </c>
    </row>
    <row r="92" spans="1:38" x14ac:dyDescent="0.35">
      <c r="A92" s="20">
        <v>88</v>
      </c>
      <c r="B92" s="21" t="s">
        <v>120</v>
      </c>
      <c r="C92" s="22">
        <v>19.660699999999999</v>
      </c>
      <c r="D92">
        <v>103.92189999999999</v>
      </c>
      <c r="E92" s="38">
        <v>2.85</v>
      </c>
      <c r="F92" s="39"/>
      <c r="G92"/>
      <c r="H92" s="40"/>
      <c r="I92">
        <v>19.236699999999999</v>
      </c>
      <c r="J92">
        <v>2.65</v>
      </c>
      <c r="K92" s="39">
        <v>18.484300000000001</v>
      </c>
      <c r="L92" s="40">
        <v>2.6143999999999998</v>
      </c>
      <c r="M92">
        <v>15.4444</v>
      </c>
      <c r="N92">
        <v>2.3553999999999999</v>
      </c>
      <c r="O92" s="39">
        <v>4.8220000000000001</v>
      </c>
      <c r="P92" s="40">
        <v>2.5750000000000002</v>
      </c>
      <c r="Q92">
        <v>4.4894999999999996</v>
      </c>
      <c r="R92">
        <v>2.4470999999999998</v>
      </c>
      <c r="S92" s="39">
        <v>3.7917999999999998</v>
      </c>
      <c r="T92" s="40">
        <v>2.4470999999999998</v>
      </c>
      <c r="U92">
        <v>3.2484000000000002</v>
      </c>
      <c r="V92">
        <v>2.4</v>
      </c>
      <c r="W92" s="39">
        <v>3.1049000000000002</v>
      </c>
      <c r="X92" s="40">
        <v>2.2000000000000002</v>
      </c>
      <c r="Y92" s="39">
        <v>1.2083999999999999</v>
      </c>
      <c r="Z92" s="40">
        <v>2.35</v>
      </c>
      <c r="AA92" s="36" t="str">
        <f t="shared" si="6"/>
        <v>Ra</v>
      </c>
      <c r="AB92" s="36">
        <f t="shared" si="7"/>
        <v>88</v>
      </c>
      <c r="AC92" s="56">
        <f>IF(energie&gt;K,C_*K*POWER(Lambda,E92),IF(energie&gt;Lun,C_*Lun*POWER(Lambda,J92),IF(energie&gt;Ldeux,C_*Ldeux*POWER(Lambda,L92),IF(energie&gt;Ltrois,C_*Ltrois*POWER(Lambda,N92),IF(energie&gt;Mun,C_*Mun*POWER(Lambda,P92),IF(energie&gt;Mdeux,C_*Mdeux*POWER(Lambda,R92),IF(energie&gt;Mtrois,C_*Mtrois*POWER(Lambda,T92),IF(energie&gt;Mquatre,C_Mquatre*POWER(Lambda,V92),IF(energie&gt;Mcinq,C_*Mcinq*POWER(Lambda,X92),C_*Nun*POWER(Lambda,Z92))))))))))</f>
        <v>1003.6350644914838</v>
      </c>
      <c r="AK92" s="4">
        <f t="shared" si="8"/>
        <v>88</v>
      </c>
      <c r="AL92" s="11">
        <f t="shared" si="9"/>
        <v>103.92189999999999</v>
      </c>
    </row>
    <row r="93" spans="1:38" x14ac:dyDescent="0.35">
      <c r="A93" s="20">
        <v>89</v>
      </c>
      <c r="B93" s="21" t="s">
        <v>121</v>
      </c>
      <c r="C93" s="22">
        <v>19.669499999999999</v>
      </c>
      <c r="D93">
        <v>106.75530000000001</v>
      </c>
      <c r="E93" s="38">
        <v>2.85</v>
      </c>
      <c r="F93" s="39"/>
      <c r="G93"/>
      <c r="H93" s="40"/>
      <c r="I93">
        <v>19.84</v>
      </c>
      <c r="J93">
        <v>2.65</v>
      </c>
      <c r="K93" s="39">
        <v>19.083200000000001</v>
      </c>
      <c r="L93" s="40">
        <v>2.6143999999999998</v>
      </c>
      <c r="M93">
        <v>15.871</v>
      </c>
      <c r="N93">
        <v>2.3553999999999999</v>
      </c>
      <c r="O93" s="39">
        <v>5.0019999999999998</v>
      </c>
      <c r="P93" s="40">
        <v>2.5750000000000002</v>
      </c>
      <c r="Q93">
        <v>4.6559999999999997</v>
      </c>
      <c r="R93">
        <v>2.4470999999999998</v>
      </c>
      <c r="S93" s="39">
        <v>3.9089999999999998</v>
      </c>
      <c r="T93" s="40">
        <v>2.4470999999999998</v>
      </c>
      <c r="U93">
        <v>3.3702000000000001</v>
      </c>
      <c r="V93">
        <v>2.4</v>
      </c>
      <c r="W93" s="39">
        <v>3.2189999999999999</v>
      </c>
      <c r="X93" s="40">
        <v>2.2000000000000002</v>
      </c>
      <c r="Y93" s="39">
        <v>1.2689999999999999</v>
      </c>
      <c r="Z93" s="40">
        <v>2.3460000000000001</v>
      </c>
      <c r="AA93" s="36" t="str">
        <f t="shared" si="6"/>
        <v>Ac</v>
      </c>
      <c r="AB93" s="36">
        <f t="shared" si="7"/>
        <v>89</v>
      </c>
      <c r="AC93" s="56">
        <f>IF(energie&gt;K,C_*K*POWER(Lambda,E93),IF(energie&gt;Lun,C_*Lun*POWER(Lambda,J93),IF(energie&gt;Ldeux,C_*Ldeux*POWER(Lambda,L93),IF(energie&gt;Ltrois,C_*Ltrois*POWER(Lambda,N93),IF(energie&gt;Mun,C_*Mun*POWER(Lambda,P93),IF(energie&gt;Mdeux,C_*Mdeux*POWER(Lambda,R93),IF(energie&gt;Mtrois,C_*Mtrois*POWER(Lambda,T93),IF(energie&gt;Mquatre,C_Mquatre*POWER(Lambda,V93),IF(energie&gt;Mcinq,C_*Mcinq*POWER(Lambda,X93),C_*Nun*POWER(Lambda,Z93))))))))))</f>
        <v>862.29669237332837</v>
      </c>
      <c r="AK93" s="4">
        <f t="shared" si="8"/>
        <v>89</v>
      </c>
      <c r="AL93" s="11">
        <f t="shared" si="9"/>
        <v>106.75530000000001</v>
      </c>
    </row>
    <row r="94" spans="1:38" s="13" customFormat="1" x14ac:dyDescent="0.35">
      <c r="A94" s="28">
        <v>90</v>
      </c>
      <c r="B94" s="24" t="s">
        <v>122</v>
      </c>
      <c r="C94" s="25">
        <v>19.674900000000001</v>
      </c>
      <c r="D94" s="30">
        <v>109.65089999999999</v>
      </c>
      <c r="E94" s="53">
        <v>2.85</v>
      </c>
      <c r="F94" s="43"/>
      <c r="G94" s="30"/>
      <c r="H94" s="44"/>
      <c r="I94" s="30">
        <v>20.472100000000001</v>
      </c>
      <c r="J94" s="30">
        <v>2.65</v>
      </c>
      <c r="K94" s="43">
        <v>19.693200000000001</v>
      </c>
      <c r="L94" s="44">
        <v>2.6143999999999998</v>
      </c>
      <c r="M94" s="30">
        <v>16.3003</v>
      </c>
      <c r="N94" s="30">
        <v>2.3553999999999999</v>
      </c>
      <c r="O94" s="43">
        <v>5.1822999999999997</v>
      </c>
      <c r="P94" s="44">
        <v>2.5750000000000002</v>
      </c>
      <c r="Q94" s="30">
        <v>4.8304</v>
      </c>
      <c r="R94" s="30">
        <v>2.4470999999999998</v>
      </c>
      <c r="S94" s="43">
        <v>4.0461</v>
      </c>
      <c r="T94" s="44">
        <v>2.4470999999999998</v>
      </c>
      <c r="U94" s="30">
        <v>3.4908000000000001</v>
      </c>
      <c r="V94" s="30">
        <v>2.4</v>
      </c>
      <c r="W94" s="43">
        <v>3.3319999999999999</v>
      </c>
      <c r="X94" s="44">
        <v>2.2000000000000002</v>
      </c>
      <c r="Y94" s="43">
        <v>1.3294999999999999</v>
      </c>
      <c r="Z94" s="44">
        <v>2.3410000000000002</v>
      </c>
      <c r="AA94" s="36" t="str">
        <f t="shared" si="6"/>
        <v>Th</v>
      </c>
      <c r="AB94" s="36">
        <f t="shared" si="7"/>
        <v>90</v>
      </c>
      <c r="AC94" s="56">
        <f>IF(energie&gt;K,C_*K*POWER(Lambda,E94),IF(energie&gt;Lun,C_*Lun*POWER(Lambda,J94),IF(energie&gt;Ldeux,C_*Ldeux*POWER(Lambda,L94),IF(energie&gt;Ltrois,C_*Ltrois*POWER(Lambda,N94),IF(energie&gt;Mun,C_*Mun*POWER(Lambda,P94),IF(energie&gt;Mdeux,C_*Mdeux*POWER(Lambda,R94),IF(energie&gt;Mtrois,C_*Mtrois*POWER(Lambda,T94),IF(energie&gt;Mquatre,C_Mquatre*POWER(Lambda,V94),IF(energie&gt;Mcinq,C_*Mcinq*POWER(Lambda,X94),C_*Nun*POWER(Lambda,Z94))))))))))</f>
        <v>894.84137749140882</v>
      </c>
      <c r="AD94" s="4"/>
      <c r="AK94" s="4">
        <f t="shared" si="8"/>
        <v>90</v>
      </c>
      <c r="AL94" s="11">
        <f t="shared" si="9"/>
        <v>109.65089999999999</v>
      </c>
    </row>
    <row r="95" spans="1:38" x14ac:dyDescent="0.35">
      <c r="A95" s="20">
        <v>91</v>
      </c>
      <c r="B95" s="21" t="s">
        <v>123</v>
      </c>
      <c r="C95" s="22">
        <v>19.678599999999999</v>
      </c>
      <c r="D95">
        <v>112.6014</v>
      </c>
      <c r="E95" s="38">
        <v>2.85</v>
      </c>
      <c r="F95" s="39"/>
      <c r="G95"/>
      <c r="H95" s="40"/>
      <c r="I95">
        <v>21.104600000000001</v>
      </c>
      <c r="J95">
        <v>2.65</v>
      </c>
      <c r="K95" s="39">
        <v>20.313700000000001</v>
      </c>
      <c r="L95" s="40">
        <v>2.6143999999999998</v>
      </c>
      <c r="M95">
        <v>16.7331</v>
      </c>
      <c r="N95">
        <v>2.3553999999999999</v>
      </c>
      <c r="O95" s="39">
        <v>5.3669000000000002</v>
      </c>
      <c r="P95" s="40">
        <v>2.5750000000000002</v>
      </c>
      <c r="Q95">
        <v>5.0008999999999997</v>
      </c>
      <c r="R95">
        <v>2.4470999999999998</v>
      </c>
      <c r="S95" s="39">
        <v>4.1738</v>
      </c>
      <c r="T95" s="40">
        <v>2.4470999999999998</v>
      </c>
      <c r="U95">
        <v>3.6112000000000002</v>
      </c>
      <c r="V95">
        <v>2.4</v>
      </c>
      <c r="W95" s="39">
        <v>3.4418000000000002</v>
      </c>
      <c r="X95" s="40">
        <v>2.2000000000000002</v>
      </c>
      <c r="Y95" s="39">
        <v>1.3871</v>
      </c>
      <c r="Z95" s="40">
        <v>2.3370000000000002</v>
      </c>
      <c r="AA95" s="36" t="str">
        <f t="shared" si="6"/>
        <v>Pa</v>
      </c>
      <c r="AB95" s="36">
        <f t="shared" si="7"/>
        <v>91</v>
      </c>
      <c r="AC95" s="56">
        <f>IF(energie&gt;K,C_*K*POWER(Lambda,E95),IF(energie&gt;Lun,C_*Lun*POWER(Lambda,J95),IF(energie&gt;Ldeux,C_*Ldeux*POWER(Lambda,L95),IF(energie&gt;Ltrois,C_*Ltrois*POWER(Lambda,N95),IF(energie&gt;Mun,C_*Mun*POWER(Lambda,P95),IF(energie&gt;Mdeux,C_*Mdeux*POWER(Lambda,R95),IF(energie&gt;Mtrois,C_*Mtrois*POWER(Lambda,T95),IF(energie&gt;Mquatre,C_Mquatre*POWER(Lambda,V95),IF(energie&gt;Mcinq,C_*Mcinq*POWER(Lambda,X95),C_*Nun*POWER(Lambda,Z95))))))))))</f>
        <v>773.35030491813859</v>
      </c>
      <c r="AK95" s="4">
        <f t="shared" si="8"/>
        <v>91</v>
      </c>
      <c r="AL95" s="11">
        <f t="shared" si="9"/>
        <v>112.6014</v>
      </c>
    </row>
    <row r="96" spans="1:38" x14ac:dyDescent="0.35">
      <c r="A96" s="20">
        <v>92</v>
      </c>
      <c r="B96" s="21" t="s">
        <v>124</v>
      </c>
      <c r="C96" s="22">
        <v>19.680800000000001</v>
      </c>
      <c r="D96">
        <v>115.6061</v>
      </c>
      <c r="E96" s="38">
        <v>2.85</v>
      </c>
      <c r="F96" s="39"/>
      <c r="G96"/>
      <c r="H96" s="40"/>
      <c r="I96">
        <v>21.757400000000001</v>
      </c>
      <c r="J96">
        <v>2.65</v>
      </c>
      <c r="K96" s="39">
        <v>20.947600000000001</v>
      </c>
      <c r="L96" s="40">
        <v>2.6143999999999998</v>
      </c>
      <c r="M96">
        <v>17.1663</v>
      </c>
      <c r="N96">
        <v>2.3553999999999999</v>
      </c>
      <c r="O96" s="39">
        <v>5.548</v>
      </c>
      <c r="P96" s="40">
        <v>2.5750000000000002</v>
      </c>
      <c r="Q96">
        <v>5.1821999999999999</v>
      </c>
      <c r="R96">
        <v>2.4470999999999998</v>
      </c>
      <c r="S96" s="39">
        <v>4.3033999999999999</v>
      </c>
      <c r="T96" s="40">
        <v>2.4470999999999998</v>
      </c>
      <c r="U96">
        <v>3.7275999999999998</v>
      </c>
      <c r="V96">
        <v>2.4</v>
      </c>
      <c r="W96" s="39">
        <v>3.5516999999999999</v>
      </c>
      <c r="X96" s="40">
        <v>2.2000000000000002</v>
      </c>
      <c r="Y96" s="39">
        <v>1.4408000000000001</v>
      </c>
      <c r="Z96" s="40">
        <v>2.3330000000000002</v>
      </c>
      <c r="AA96" s="36" t="str">
        <f t="shared" si="6"/>
        <v>U</v>
      </c>
      <c r="AB96" s="36">
        <f t="shared" si="7"/>
        <v>92</v>
      </c>
      <c r="AC96" s="56">
        <f>IF(energie&gt;K,C_*K*POWER(Lambda,E96),IF(energie&gt;Lun,C_*Lun*POWER(Lambda,J96),IF(energie&gt;Ldeux,C_*Ldeux*POWER(Lambda,L96),IF(energie&gt;Ltrois,C_*Ltrois*POWER(Lambda,N96),IF(energie&gt;Mun,C_*Mun*POWER(Lambda,P96),IF(energie&gt;Mdeux,C_*Mdeux*POWER(Lambda,R96),IF(energie&gt;Mtrois,C_*Mtrois*POWER(Lambda,T96),IF(energie&gt;Mquatre,C_Mquatre*POWER(Lambda,V96),IF(energie&gt;Mcinq,C_*Mcinq*POWER(Lambda,X96),C_*Nun*POWER(Lambda,Z96))))))))))</f>
        <v>797.45262474580375</v>
      </c>
      <c r="AK96" s="4">
        <f t="shared" si="8"/>
        <v>92</v>
      </c>
      <c r="AL96" s="11">
        <f t="shared" si="9"/>
        <v>115.6061</v>
      </c>
    </row>
  </sheetData>
  <sheetProtection sheet="1" objects="1" scenarios="1"/>
  <mergeCells count="22">
    <mergeCell ref="Y2:Z2"/>
    <mergeCell ref="D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O2:P2"/>
    <mergeCell ref="Q2:R2"/>
    <mergeCell ref="S2:T2"/>
    <mergeCell ref="U2:V2"/>
    <mergeCell ref="W2:X2"/>
    <mergeCell ref="D2:E2"/>
    <mergeCell ref="F2:H2"/>
    <mergeCell ref="I2:J2"/>
    <mergeCell ref="K2:L2"/>
    <mergeCell ref="M2:N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E466-E0BE-4323-A207-9FBED2470976}">
  <dimension ref="A1:R19"/>
  <sheetViews>
    <sheetView tabSelected="1" workbookViewId="0">
      <selection activeCell="G3" sqref="G3"/>
    </sheetView>
  </sheetViews>
  <sheetFormatPr baseColWidth="10" defaultRowHeight="21" x14ac:dyDescent="0.5"/>
  <cols>
    <col min="1" max="18" width="10.26953125" style="57" customWidth="1"/>
    <col min="19" max="16384" width="10.90625" style="57"/>
  </cols>
  <sheetData>
    <row r="1" spans="1:18" ht="21.5" thickBot="1" x14ac:dyDescent="0.55000000000000004">
      <c r="D1" s="58" t="s">
        <v>133</v>
      </c>
      <c r="E1" s="59">
        <v>4.9589999999999996</v>
      </c>
      <c r="F1" s="58" t="s">
        <v>148</v>
      </c>
    </row>
    <row r="2" spans="1:18" s="58" customFormat="1" x14ac:dyDescent="0.5">
      <c r="A2" s="60" t="s">
        <v>3</v>
      </c>
      <c r="R2" s="60" t="s">
        <v>43</v>
      </c>
    </row>
    <row r="3" spans="1:18" s="62" customFormat="1" ht="21.5" thickBot="1" x14ac:dyDescent="0.55000000000000004">
      <c r="A3" s="61">
        <f>'table L-T'!AC5</f>
        <v>0.6118408076150097</v>
      </c>
      <c r="R3" s="61">
        <f>'table L-T'!AC6</f>
        <v>0.42387255577945565</v>
      </c>
    </row>
    <row r="4" spans="1:18" s="58" customFormat="1" x14ac:dyDescent="0.5">
      <c r="A4" s="60" t="s">
        <v>44</v>
      </c>
      <c r="B4" s="60" t="s">
        <v>45</v>
      </c>
      <c r="M4" s="60" t="s">
        <v>127</v>
      </c>
      <c r="N4" s="60" t="s">
        <v>2</v>
      </c>
      <c r="O4" s="60" t="s">
        <v>46</v>
      </c>
      <c r="P4" s="60" t="s">
        <v>47</v>
      </c>
      <c r="Q4" s="60" t="s">
        <v>1</v>
      </c>
      <c r="R4" s="60" t="s">
        <v>48</v>
      </c>
    </row>
    <row r="5" spans="1:18" s="62" customFormat="1" ht="21.5" thickBot="1" x14ac:dyDescent="0.55000000000000004">
      <c r="A5" s="61">
        <f>'table L-T'!AC7</f>
        <v>1.6631306996612816</v>
      </c>
      <c r="B5" s="61">
        <f>'table L-T'!AC8</f>
        <v>4.386828011022061</v>
      </c>
      <c r="F5" s="63" t="s">
        <v>149</v>
      </c>
      <c r="M5" s="61">
        <f>'table L-T'!AC9</f>
        <v>9.3082653677523588</v>
      </c>
      <c r="N5" s="61">
        <f>'table L-T'!AC10</f>
        <v>18.625763663933618</v>
      </c>
      <c r="O5" s="61">
        <f>'table L-T'!AC11</f>
        <v>30.238997084275738</v>
      </c>
      <c r="P5" s="61">
        <f>'table L-T'!AC12</f>
        <v>45.980904001986296</v>
      </c>
      <c r="Q5" s="61">
        <f>'table L-T'!AC13</f>
        <v>66.547388018420108</v>
      </c>
      <c r="R5" s="61">
        <f>'table L-T'!AC14</f>
        <v>92.6891298781605</v>
      </c>
    </row>
    <row r="6" spans="1:18" s="58" customFormat="1" x14ac:dyDescent="0.5">
      <c r="A6" s="64" t="s">
        <v>49</v>
      </c>
      <c r="B6" s="64" t="s">
        <v>50</v>
      </c>
      <c r="M6" s="60" t="s">
        <v>51</v>
      </c>
      <c r="N6" s="60" t="s">
        <v>6</v>
      </c>
      <c r="O6" s="60" t="s">
        <v>7</v>
      </c>
      <c r="P6" s="60" t="s">
        <v>4</v>
      </c>
      <c r="Q6" s="60" t="s">
        <v>5</v>
      </c>
      <c r="R6" s="60" t="s">
        <v>52</v>
      </c>
    </row>
    <row r="7" spans="1:18" s="62" customFormat="1" ht="21.5" thickBot="1" x14ac:dyDescent="0.55000000000000004">
      <c r="A7" s="61">
        <f>'table L-T'!AC15</f>
        <v>125.10488501123821</v>
      </c>
      <c r="B7" s="61">
        <f>'table L-T'!AC16</f>
        <v>160.9944556070738</v>
      </c>
      <c r="M7" s="61">
        <f>'table L-T'!AC17</f>
        <v>198.00549482506702</v>
      </c>
      <c r="N7" s="61">
        <f>'table L-T'!AC18</f>
        <v>239.78442907915783</v>
      </c>
      <c r="O7" s="61">
        <f>'table L-T'!AC19</f>
        <v>286.58794734145096</v>
      </c>
      <c r="P7" s="61">
        <f>'table L-T'!AC20</f>
        <v>338.54169793713567</v>
      </c>
      <c r="Q7" s="61">
        <f>'table L-T'!AC21</f>
        <v>395.99936338300671</v>
      </c>
      <c r="R7" s="61">
        <f>'table L-T'!AC22</f>
        <v>459.10323971017408</v>
      </c>
    </row>
    <row r="8" spans="1:18" s="58" customFormat="1" x14ac:dyDescent="0.5">
      <c r="A8" s="60" t="s">
        <v>30</v>
      </c>
      <c r="B8" s="60" t="s">
        <v>53</v>
      </c>
      <c r="C8" s="60" t="s">
        <v>54</v>
      </c>
      <c r="D8" s="60" t="s">
        <v>55</v>
      </c>
      <c r="E8" s="60" t="s">
        <v>56</v>
      </c>
      <c r="F8" s="60" t="s">
        <v>57</v>
      </c>
      <c r="G8" s="60" t="s">
        <v>58</v>
      </c>
      <c r="H8" s="60" t="s">
        <v>59</v>
      </c>
      <c r="I8" s="60" t="s">
        <v>60</v>
      </c>
      <c r="J8" s="60" t="s">
        <v>61</v>
      </c>
      <c r="K8" s="60" t="s">
        <v>62</v>
      </c>
      <c r="L8" s="60" t="s">
        <v>63</v>
      </c>
      <c r="M8" s="60" t="s">
        <v>64</v>
      </c>
      <c r="N8" s="60" t="s">
        <v>65</v>
      </c>
      <c r="O8" s="60" t="s">
        <v>66</v>
      </c>
      <c r="P8" s="60" t="s">
        <v>67</v>
      </c>
      <c r="Q8" s="60" t="s">
        <v>68</v>
      </c>
      <c r="R8" s="60" t="s">
        <v>69</v>
      </c>
    </row>
    <row r="9" spans="1:18" s="62" customFormat="1" ht="21.5" thickBot="1" x14ac:dyDescent="0.55000000000000004">
      <c r="A9" s="61">
        <f>'table L-T'!AC23</f>
        <v>527.84061422304558</v>
      </c>
      <c r="B9" s="61">
        <f>'table L-T'!AC24</f>
        <v>602.69846282850915</v>
      </c>
      <c r="C9" s="61">
        <f>'table L-T'!AC25</f>
        <v>683.68285038757642</v>
      </c>
      <c r="D9" s="61">
        <f>'table L-T'!AC26</f>
        <v>87.67985932722172</v>
      </c>
      <c r="E9" s="61">
        <f>'table L-T'!AC27</f>
        <v>99.471609730385225</v>
      </c>
      <c r="F9" s="61">
        <f>'table L-T'!AC28</f>
        <v>111.88501460884545</v>
      </c>
      <c r="G9" s="61">
        <f>'table L-T'!AC29</f>
        <v>125.92139128841858</v>
      </c>
      <c r="H9" s="61">
        <f>'table L-T'!AC30</f>
        <v>140.8052089835987</v>
      </c>
      <c r="I9" s="61">
        <f>'table L-T'!AC31</f>
        <v>156.48731945445573</v>
      </c>
      <c r="J9" s="61">
        <f>'table L-T'!AC32</f>
        <v>173.02090043133708</v>
      </c>
      <c r="K9" s="61">
        <f>'table L-T'!AC33</f>
        <v>190.95716101824766</v>
      </c>
      <c r="L9" s="61">
        <f>'table L-T'!AC34</f>
        <v>210.7933842357356</v>
      </c>
      <c r="M9" s="61">
        <f>'table L-T'!AC35</f>
        <v>232.16733838199829</v>
      </c>
      <c r="N9" s="61">
        <f>'table L-T'!AC36</f>
        <v>256.21013276428778</v>
      </c>
      <c r="O9" s="61">
        <f>'table L-T'!AC37</f>
        <v>279.89614537845711</v>
      </c>
      <c r="P9" s="61">
        <f>'table L-T'!AC38</f>
        <v>306.82800617464483</v>
      </c>
      <c r="Q9" s="61">
        <f>'table L-T'!AC39</f>
        <v>334.43937549875966</v>
      </c>
      <c r="R9" s="61">
        <f>'table L-T'!AC40</f>
        <v>364.38230732758217</v>
      </c>
    </row>
    <row r="10" spans="1:18" s="58" customFormat="1" x14ac:dyDescent="0.5">
      <c r="A10" s="60" t="s">
        <v>70</v>
      </c>
      <c r="B10" s="60" t="s">
        <v>71</v>
      </c>
      <c r="C10" s="60" t="s">
        <v>72</v>
      </c>
      <c r="D10" s="60" t="s">
        <v>73</v>
      </c>
      <c r="E10" s="60" t="s">
        <v>74</v>
      </c>
      <c r="F10" s="60" t="s">
        <v>75</v>
      </c>
      <c r="G10" s="60" t="s">
        <v>76</v>
      </c>
      <c r="H10" s="60" t="s">
        <v>77</v>
      </c>
      <c r="I10" s="60" t="s">
        <v>78</v>
      </c>
      <c r="J10" s="60" t="s">
        <v>79</v>
      </c>
      <c r="K10" s="60" t="s">
        <v>80</v>
      </c>
      <c r="L10" s="60" t="s">
        <v>81</v>
      </c>
      <c r="M10" s="60" t="s">
        <v>82</v>
      </c>
      <c r="N10" s="60" t="s">
        <v>83</v>
      </c>
      <c r="O10" s="60" t="s">
        <v>84</v>
      </c>
      <c r="P10" s="60" t="s">
        <v>85</v>
      </c>
      <c r="Q10" s="60" t="s">
        <v>134</v>
      </c>
      <c r="R10" s="60" t="s">
        <v>86</v>
      </c>
    </row>
    <row r="11" spans="1:18" s="62" customFormat="1" ht="21.5" thickBot="1" x14ac:dyDescent="0.55000000000000004">
      <c r="A11" s="61">
        <f>'table L-T'!AC41</f>
        <v>395.94907047150775</v>
      </c>
      <c r="B11" s="61">
        <f>'table L-T'!AC42</f>
        <v>429.3310485814448</v>
      </c>
      <c r="C11" s="61">
        <f>'table L-T'!AC43</f>
        <v>464.19811360846245</v>
      </c>
      <c r="D11" s="61">
        <f>'table L-T'!AC44</f>
        <v>500.25125669328816</v>
      </c>
      <c r="E11" s="61">
        <f>'table L-T'!AC45</f>
        <v>538.2246759309852</v>
      </c>
      <c r="F11" s="61">
        <f>'table L-T'!AC46</f>
        <v>577.17139336339096</v>
      </c>
      <c r="G11" s="61">
        <f>'table L-T'!AC47</f>
        <v>618.4807009746188</v>
      </c>
      <c r="H11" s="61">
        <f>'table L-T'!AC48</f>
        <v>661.28488876433289</v>
      </c>
      <c r="I11" s="61">
        <f>'table L-T'!AC49</f>
        <v>705.97057537450826</v>
      </c>
      <c r="J11" s="61">
        <f>'table L-T'!AC50</f>
        <v>746.7253872359048</v>
      </c>
      <c r="K11" s="61">
        <f>'table L-T'!AC52</f>
        <v>833.733388693297</v>
      </c>
      <c r="L11" s="61">
        <f>'table L-T'!AC52</f>
        <v>833.733388693297</v>
      </c>
      <c r="M11" s="61">
        <f>'table L-T'!AC53</f>
        <v>879.54060616845823</v>
      </c>
      <c r="N11" s="61">
        <f>'table L-T'!AC54</f>
        <v>926.84134755729406</v>
      </c>
      <c r="O11" s="61">
        <f>'table L-T'!AC55</f>
        <v>975.17335671919318</v>
      </c>
      <c r="P11" s="61">
        <f>'table L-T'!AC56</f>
        <v>1025.1180289903116</v>
      </c>
      <c r="Q11" s="61">
        <f>'table L-T'!AC57</f>
        <v>960.13676242710937</v>
      </c>
      <c r="R11" s="61">
        <f>'table L-T'!AC58</f>
        <v>750.66336022962412</v>
      </c>
    </row>
    <row r="12" spans="1:18" s="58" customFormat="1" x14ac:dyDescent="0.5">
      <c r="A12" s="60" t="s">
        <v>87</v>
      </c>
      <c r="B12" s="60" t="s">
        <v>88</v>
      </c>
      <c r="C12" s="72" t="s">
        <v>135</v>
      </c>
      <c r="D12" s="60" t="s">
        <v>104</v>
      </c>
      <c r="E12" s="60" t="s">
        <v>105</v>
      </c>
      <c r="F12" s="60" t="s">
        <v>106</v>
      </c>
      <c r="G12" s="60" t="s">
        <v>107</v>
      </c>
      <c r="H12" s="60" t="s">
        <v>108</v>
      </c>
      <c r="I12" s="60" t="s">
        <v>109</v>
      </c>
      <c r="J12" s="60" t="s">
        <v>110</v>
      </c>
      <c r="K12" s="60" t="s">
        <v>111</v>
      </c>
      <c r="L12" s="60" t="s">
        <v>112</v>
      </c>
      <c r="M12" s="60" t="s">
        <v>113</v>
      </c>
      <c r="N12" s="60" t="s">
        <v>114</v>
      </c>
      <c r="O12" s="60" t="s">
        <v>115</v>
      </c>
      <c r="P12" s="60" t="s">
        <v>116</v>
      </c>
      <c r="Q12" s="60" t="s">
        <v>117</v>
      </c>
      <c r="R12" s="60" t="s">
        <v>118</v>
      </c>
    </row>
    <row r="13" spans="1:18" s="62" customFormat="1" ht="21.5" thickBot="1" x14ac:dyDescent="0.55000000000000004">
      <c r="A13" s="61">
        <f>'table L-T'!AC59</f>
        <v>240.01823676103263</v>
      </c>
      <c r="B13" s="61">
        <f>'table L-T'!AC60</f>
        <v>255.95349359369774</v>
      </c>
      <c r="C13" s="73"/>
      <c r="D13" s="61">
        <f>'table L-T'!AC76</f>
        <v>529.6929450880408</v>
      </c>
      <c r="E13" s="61">
        <f>'table L-T'!AC77</f>
        <v>552.75459706502136</v>
      </c>
      <c r="F13" s="61">
        <f>'table L-T'!AC78</f>
        <v>576.76110637492286</v>
      </c>
      <c r="G13" s="61">
        <f>'table L-T'!AC79</f>
        <v>600.8958418402658</v>
      </c>
      <c r="H13" s="61">
        <f>'table L-T'!AC80</f>
        <v>626.02338874407462</v>
      </c>
      <c r="I13" s="61">
        <f>'table L-T'!AC81</f>
        <v>652.87947748569127</v>
      </c>
      <c r="J13" s="61">
        <f>'table L-T'!AC82</f>
        <v>679.16553075662046</v>
      </c>
      <c r="K13" s="61">
        <f>'table L-T'!AC83</f>
        <v>706.81406713457341</v>
      </c>
      <c r="L13" s="61">
        <f>'table L-T'!AC84</f>
        <v>736.0661908260746</v>
      </c>
      <c r="M13" s="61">
        <f>'table L-T'!AC85</f>
        <v>766.4848446596817</v>
      </c>
      <c r="N13" s="61">
        <f>'table L-T'!AC86</f>
        <v>797.75820091787011</v>
      </c>
      <c r="O13" s="61">
        <f>'table L-T'!AC87</f>
        <v>829.40432463515003</v>
      </c>
      <c r="P13" s="61">
        <f>'table L-T'!AC88</f>
        <v>861.3405415941661</v>
      </c>
      <c r="Q13" s="61">
        <f>'table L-T'!AC89</f>
        <v>896.8853532431051</v>
      </c>
      <c r="R13" s="61">
        <f>'table L-T'!AC90</f>
        <v>931.86268784456297</v>
      </c>
    </row>
    <row r="14" spans="1:18" s="58" customFormat="1" x14ac:dyDescent="0.5">
      <c r="A14" s="60" t="s">
        <v>119</v>
      </c>
      <c r="B14" s="60" t="s">
        <v>120</v>
      </c>
      <c r="C14" s="74" t="s">
        <v>136</v>
      </c>
    </row>
    <row r="15" spans="1:18" s="62" customFormat="1" ht="21.5" thickBot="1" x14ac:dyDescent="0.55000000000000004">
      <c r="A15" s="61">
        <f>'table L-T'!AC91</f>
        <v>967.77412269288095</v>
      </c>
      <c r="B15" s="61">
        <f>'table L-T'!AC92</f>
        <v>1003.6350644914838</v>
      </c>
      <c r="C15" s="75"/>
    </row>
    <row r="16" spans="1:18" s="58" customFormat="1" x14ac:dyDescent="0.5">
      <c r="C16" s="72" t="s">
        <v>135</v>
      </c>
      <c r="D16" s="60" t="s">
        <v>89</v>
      </c>
      <c r="E16" s="60" t="s">
        <v>90</v>
      </c>
      <c r="F16" s="60" t="s">
        <v>91</v>
      </c>
      <c r="G16" s="60" t="s">
        <v>92</v>
      </c>
      <c r="H16" s="60" t="s">
        <v>93</v>
      </c>
      <c r="I16" s="60" t="s">
        <v>94</v>
      </c>
      <c r="J16" s="60" t="s">
        <v>95</v>
      </c>
      <c r="K16" s="60" t="s">
        <v>96</v>
      </c>
      <c r="L16" s="60" t="s">
        <v>97</v>
      </c>
      <c r="M16" s="60" t="s">
        <v>98</v>
      </c>
      <c r="N16" s="60" t="s">
        <v>99</v>
      </c>
      <c r="O16" s="60" t="s">
        <v>100</v>
      </c>
      <c r="P16" s="60" t="s">
        <v>101</v>
      </c>
      <c r="Q16" s="60" t="s">
        <v>102</v>
      </c>
      <c r="R16" s="60" t="s">
        <v>103</v>
      </c>
    </row>
    <row r="17" spans="3:18" s="62" customFormat="1" ht="21.5" thickBot="1" x14ac:dyDescent="0.55000000000000004">
      <c r="C17" s="73"/>
      <c r="D17" s="61">
        <f>'table L-T'!AC61</f>
        <v>270.58441739625738</v>
      </c>
      <c r="E17" s="61">
        <f>'table L-T'!AC62</f>
        <v>286.24660253581681</v>
      </c>
      <c r="F17" s="61">
        <f>'table L-T'!AC63</f>
        <v>302.6429615941463</v>
      </c>
      <c r="G17" s="61">
        <f>'table L-T'!AC64</f>
        <v>316.71623966575328</v>
      </c>
      <c r="H17" s="61">
        <f>'table L-T'!AC65</f>
        <v>319.87544748954548</v>
      </c>
      <c r="I17" s="61">
        <f>'table L-T'!AC66</f>
        <v>340.93230858270141</v>
      </c>
      <c r="J17" s="61">
        <f>'table L-T'!AC67</f>
        <v>357.41406151682793</v>
      </c>
      <c r="K17" s="61">
        <f>'table L-T'!AC68</f>
        <v>374.68250582033943</v>
      </c>
      <c r="L17" s="61">
        <f>'table L-T'!AC69</f>
        <v>393.19162827622711</v>
      </c>
      <c r="M17" s="61">
        <f>'table L-T'!AC70</f>
        <v>410.28946088825103</v>
      </c>
      <c r="N17" s="61">
        <f>'table L-T'!AC71</f>
        <v>427.88595915824237</v>
      </c>
      <c r="O17" s="61">
        <f>'table L-T'!AC72</f>
        <v>444.86212380405863</v>
      </c>
      <c r="P17" s="65">
        <f>'table L-T'!AC73</f>
        <v>466.36125281672821</v>
      </c>
      <c r="Q17" s="61">
        <f>'table L-T'!AC74</f>
        <v>486.09617800485699</v>
      </c>
      <c r="R17" s="61">
        <f>'table L-T'!AC75</f>
        <v>506.24668546797182</v>
      </c>
    </row>
    <row r="18" spans="3:18" s="58" customFormat="1" x14ac:dyDescent="0.5">
      <c r="C18" s="74" t="s">
        <v>136</v>
      </c>
      <c r="D18" s="60" t="s">
        <v>121</v>
      </c>
      <c r="E18" s="60" t="s">
        <v>122</v>
      </c>
      <c r="F18" s="60" t="s">
        <v>123</v>
      </c>
      <c r="G18" s="60" t="s">
        <v>124</v>
      </c>
      <c r="H18" s="60" t="s">
        <v>137</v>
      </c>
      <c r="I18" s="60" t="s">
        <v>147</v>
      </c>
      <c r="J18" s="60" t="s">
        <v>138</v>
      </c>
      <c r="K18" s="60" t="s">
        <v>139</v>
      </c>
      <c r="L18" s="60" t="s">
        <v>140</v>
      </c>
      <c r="M18" s="60" t="s">
        <v>141</v>
      </c>
      <c r="N18" s="60" t="s">
        <v>142</v>
      </c>
      <c r="O18" s="60" t="s">
        <v>143</v>
      </c>
      <c r="P18" s="60" t="s">
        <v>144</v>
      </c>
      <c r="Q18" s="60" t="s">
        <v>145</v>
      </c>
      <c r="R18" s="60" t="s">
        <v>146</v>
      </c>
    </row>
    <row r="19" spans="3:18" s="62" customFormat="1" ht="21.5" thickBot="1" x14ac:dyDescent="0.55000000000000004">
      <c r="C19" s="75"/>
      <c r="D19" s="61">
        <f>'table L-T'!AC93</f>
        <v>862.29669237332837</v>
      </c>
      <c r="E19" s="61">
        <f>'table L-T'!AC94</f>
        <v>894.84137749140882</v>
      </c>
      <c r="F19" s="61">
        <f>'table L-T'!AC95</f>
        <v>773.35030491813859</v>
      </c>
      <c r="G19" s="61">
        <f>'table L-T'!AC96</f>
        <v>797.45262474580375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</sheetData>
  <mergeCells count="4">
    <mergeCell ref="C12:C13"/>
    <mergeCell ref="C14:C15"/>
    <mergeCell ref="C16:C17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16</vt:i4>
      </vt:variant>
    </vt:vector>
  </HeadingPairs>
  <TitlesOfParts>
    <vt:vector size="19" baseType="lpstr">
      <vt:lpstr>table L-T</vt:lpstr>
      <vt:lpstr>Tableau périodique</vt:lpstr>
      <vt:lpstr>Moseley</vt:lpstr>
      <vt:lpstr>C_</vt:lpstr>
      <vt:lpstr>Ebis</vt:lpstr>
      <vt:lpstr>energie</vt:lpstr>
      <vt:lpstr>Eprim</vt:lpstr>
      <vt:lpstr>K</vt:lpstr>
      <vt:lpstr>Kprim</vt:lpstr>
      <vt:lpstr>Lambda</vt:lpstr>
      <vt:lpstr>Ldeux</vt:lpstr>
      <vt:lpstr>Ltrois</vt:lpstr>
      <vt:lpstr>Lun</vt:lpstr>
      <vt:lpstr>Mcinq</vt:lpstr>
      <vt:lpstr>Mdeux</vt:lpstr>
      <vt:lpstr>Mquatre</vt:lpstr>
      <vt:lpstr>Mtrois</vt:lpstr>
      <vt:lpstr>Mun</vt:lpstr>
      <vt:lpstr>Nun</vt:lpstr>
    </vt:vector>
  </TitlesOfParts>
  <Company>TOTAL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L0246469</dc:creator>
  <cp:lastModifiedBy>jean paul QUISEFIT</cp:lastModifiedBy>
  <dcterms:created xsi:type="dcterms:W3CDTF">2016-03-10T08:17:26Z</dcterms:created>
  <dcterms:modified xsi:type="dcterms:W3CDTF">2024-04-22T08:58:16Z</dcterms:modified>
</cp:coreProperties>
</file>